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pivotTables/pivotTable1.xml" ContentType="application/vnd.openxmlformats-officedocument.spreadsheetml.pivot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hidePivotFieldList="1"/>
  <mc:AlternateContent xmlns:mc="http://schemas.openxmlformats.org/markup-compatibility/2006">
    <mc:Choice Requires="x15">
      <x15ac:absPath xmlns:x15ac="http://schemas.microsoft.com/office/spreadsheetml/2010/11/ac" url="K:\Google Drive Files\Wells Fargo Business Manager Project\"/>
    </mc:Choice>
  </mc:AlternateContent>
  <xr:revisionPtr revIDLastSave="0" documentId="13_ncr:1_{934BA375-3BD7-4B9B-A699-CD8F2F21C8D6}" xr6:coauthVersionLast="47" xr6:coauthVersionMax="47" xr10:uidLastSave="{00000000-0000-0000-0000-000000000000}"/>
  <workbookProtection workbookAlgorithmName="SHA-512" workbookHashValue="iMm0CuKhBmXHzCnhkltf3N9vd/Ge0JaId4xY8hYWDiNRw0gQNTd26QYS76DvXK6WT52LicEQaO43EGFw8XzVFw==" workbookSaltValue="kXPJJQtFz7cr0mytNCGQ1w==" workbookSpinCount="100000" lockStructure="1"/>
  <bookViews>
    <workbookView xWindow="1905" yWindow="1905" windowWidth="15285" windowHeight="11835" xr2:uid="{7ACF0D2C-E557-494D-97AE-CCE09903E1C3}"/>
  </bookViews>
  <sheets>
    <sheet name="Read First" sheetId="22" r:id="rId1"/>
    <sheet name="Dashboard" sheetId="13" r:id="rId2"/>
    <sheet name="Metrics" sheetId="14" r:id="rId3"/>
    <sheet name="Headcount" sheetId="15" r:id="rId4"/>
    <sheet name="Budget" sheetId="18" r:id="rId5"/>
    <sheet name="Consolidated" sheetId="16" r:id="rId6"/>
    <sheet name="Program 1" sheetId="1" r:id="rId7"/>
    <sheet name="Program 2" sheetId="2" r:id="rId8"/>
    <sheet name="Program 3" sheetId="3" r:id="rId9"/>
    <sheet name="Program 4" sheetId="4" r:id="rId10"/>
    <sheet name="Reference" sheetId="17" state="hidden" r:id="rId11"/>
    <sheet name="Non-Staff Data" sheetId="20" state="hidden" r:id="rId12"/>
    <sheet name="Staff Data" sheetId="21" state="hidden" r:id="rId13"/>
  </sheets>
  <calcPr calcId="191029"/>
  <pivotCaches>
    <pivotCache cacheId="1" r:id="rId1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5" i="16" l="1"/>
  <c r="E3" i="16"/>
  <c r="F3" i="16"/>
  <c r="G3" i="16"/>
  <c r="H3" i="16"/>
  <c r="I3" i="16"/>
  <c r="J3" i="16"/>
  <c r="K3" i="16"/>
  <c r="L3" i="16"/>
  <c r="M3" i="16"/>
  <c r="N3" i="16"/>
  <c r="O3" i="16"/>
  <c r="D3" i="16"/>
  <c r="L106" i="4"/>
  <c r="J106" i="4" s="1"/>
  <c r="L107" i="4"/>
  <c r="J107" i="4" s="1"/>
  <c r="J108" i="4"/>
  <c r="L108" i="4"/>
  <c r="L109" i="4"/>
  <c r="J109" i="4" s="1"/>
  <c r="N113" i="3" l="1"/>
  <c r="O113" i="3"/>
  <c r="P113" i="3"/>
  <c r="Q113" i="3"/>
  <c r="R113" i="3"/>
  <c r="S113" i="3"/>
  <c r="T113" i="3"/>
  <c r="U113" i="3"/>
  <c r="V113" i="3"/>
  <c r="W113" i="3"/>
  <c r="X113" i="3"/>
  <c r="M113" i="3"/>
  <c r="N113" i="2"/>
  <c r="N114" i="2" s="1"/>
  <c r="O113" i="2"/>
  <c r="P113" i="2"/>
  <c r="P114" i="2" s="1"/>
  <c r="Q113" i="2"/>
  <c r="Q114" i="2" s="1"/>
  <c r="R113" i="2"/>
  <c r="R114" i="2" s="1"/>
  <c r="S113" i="2"/>
  <c r="T113" i="2"/>
  <c r="U113" i="2"/>
  <c r="V113" i="2"/>
  <c r="V114" i="2" s="1"/>
  <c r="W113" i="2"/>
  <c r="X113" i="2"/>
  <c r="M113" i="2"/>
  <c r="Z116" i="4"/>
  <c r="Z116" i="3"/>
  <c r="X114" i="3"/>
  <c r="W114" i="3"/>
  <c r="V114" i="3"/>
  <c r="U114" i="3"/>
  <c r="T114" i="3"/>
  <c r="S114" i="3"/>
  <c r="R114" i="3"/>
  <c r="Q114" i="3"/>
  <c r="P114" i="3"/>
  <c r="O114" i="3"/>
  <c r="N114" i="3"/>
  <c r="M114" i="3"/>
  <c r="Z116" i="2"/>
  <c r="X114" i="2"/>
  <c r="W114" i="2"/>
  <c r="U114" i="2"/>
  <c r="T114" i="2"/>
  <c r="S114" i="2"/>
  <c r="O114" i="2"/>
  <c r="M114" i="2"/>
  <c r="X111" i="2"/>
  <c r="W111" i="2"/>
  <c r="V111" i="2"/>
  <c r="U111" i="2"/>
  <c r="T111" i="2"/>
  <c r="S111" i="2"/>
  <c r="R111" i="2"/>
  <c r="Q111" i="2"/>
  <c r="P111" i="2"/>
  <c r="O111" i="2"/>
  <c r="N111" i="2"/>
  <c r="M111" i="2"/>
  <c r="N111" i="1"/>
  <c r="O111" i="1"/>
  <c r="P111" i="1"/>
  <c r="Q111" i="1"/>
  <c r="R111" i="1"/>
  <c r="S111" i="1"/>
  <c r="T111" i="1"/>
  <c r="U111" i="1"/>
  <c r="V111" i="1"/>
  <c r="W111" i="1"/>
  <c r="X111" i="1"/>
  <c r="M111" i="1"/>
  <c r="N114" i="1"/>
  <c r="O114" i="1"/>
  <c r="P114" i="1"/>
  <c r="Q114" i="1"/>
  <c r="R114" i="1"/>
  <c r="S114" i="1"/>
  <c r="T114" i="1"/>
  <c r="U114" i="1"/>
  <c r="V114" i="1"/>
  <c r="W114" i="1"/>
  <c r="X114" i="1"/>
  <c r="M114" i="1"/>
  <c r="Z113" i="1"/>
  <c r="N113" i="1"/>
  <c r="O113" i="1"/>
  <c r="P113" i="1"/>
  <c r="Q113" i="1"/>
  <c r="R113" i="1"/>
  <c r="S113" i="1"/>
  <c r="T113" i="1"/>
  <c r="U113" i="1"/>
  <c r="V113" i="1"/>
  <c r="W113" i="1"/>
  <c r="X113" i="1"/>
  <c r="M113" i="1"/>
  <c r="F6" i="18"/>
  <c r="K11" i="18"/>
  <c r="P60" i="18"/>
  <c r="P48" i="18"/>
  <c r="P36" i="18"/>
  <c r="P24" i="18"/>
  <c r="O59" i="18"/>
  <c r="N59" i="18"/>
  <c r="M59" i="18"/>
  <c r="L59" i="18"/>
  <c r="K59" i="18"/>
  <c r="J59" i="18"/>
  <c r="J11" i="18" s="1"/>
  <c r="I59" i="18"/>
  <c r="H59" i="18"/>
  <c r="G59" i="18"/>
  <c r="F59" i="18"/>
  <c r="E59" i="18"/>
  <c r="D59" i="18"/>
  <c r="O58" i="18"/>
  <c r="N58" i="18"/>
  <c r="M58" i="18"/>
  <c r="L58" i="18"/>
  <c r="L10" i="18" s="1"/>
  <c r="K58" i="18"/>
  <c r="J58" i="18"/>
  <c r="I58" i="18"/>
  <c r="H58" i="18"/>
  <c r="G58" i="18"/>
  <c r="F58" i="18"/>
  <c r="E58" i="18"/>
  <c r="D58" i="18"/>
  <c r="O57" i="18"/>
  <c r="N57" i="18"/>
  <c r="M57" i="18"/>
  <c r="L57" i="18"/>
  <c r="K57" i="18"/>
  <c r="J57" i="18"/>
  <c r="I57" i="18"/>
  <c r="H57" i="18"/>
  <c r="G57" i="18"/>
  <c r="F57" i="18"/>
  <c r="E57" i="18"/>
  <c r="D57" i="18"/>
  <c r="O56" i="18"/>
  <c r="N56" i="18"/>
  <c r="M56" i="18"/>
  <c r="L56" i="18"/>
  <c r="K56" i="18"/>
  <c r="J56" i="18"/>
  <c r="I56" i="18"/>
  <c r="H56" i="18"/>
  <c r="G56" i="18"/>
  <c r="F56" i="18"/>
  <c r="E56" i="18"/>
  <c r="D56" i="18"/>
  <c r="O55" i="18"/>
  <c r="N55" i="18"/>
  <c r="M55" i="18"/>
  <c r="L55" i="18"/>
  <c r="K55" i="18"/>
  <c r="J55" i="18"/>
  <c r="I55" i="18"/>
  <c r="H55" i="18"/>
  <c r="G55" i="18"/>
  <c r="F55" i="18"/>
  <c r="E55" i="18"/>
  <c r="D55" i="18"/>
  <c r="O54" i="18"/>
  <c r="N54" i="18"/>
  <c r="M54" i="18"/>
  <c r="L54" i="18"/>
  <c r="K54" i="18"/>
  <c r="J54" i="18"/>
  <c r="I54" i="18"/>
  <c r="H54" i="18"/>
  <c r="G54" i="18"/>
  <c r="F54" i="18"/>
  <c r="E54" i="18"/>
  <c r="D54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O52" i="18"/>
  <c r="N52" i="18"/>
  <c r="M52" i="18"/>
  <c r="L52" i="18"/>
  <c r="K52" i="18"/>
  <c r="J52" i="18"/>
  <c r="I52" i="18"/>
  <c r="H52" i="18"/>
  <c r="G52" i="18"/>
  <c r="F52" i="18"/>
  <c r="E52" i="18"/>
  <c r="D52" i="18"/>
  <c r="O51" i="18"/>
  <c r="N51" i="18"/>
  <c r="M51" i="18"/>
  <c r="L51" i="18"/>
  <c r="K51" i="18"/>
  <c r="J51" i="18"/>
  <c r="I51" i="18"/>
  <c r="H51" i="18"/>
  <c r="G51" i="18"/>
  <c r="F51" i="18"/>
  <c r="E51" i="18"/>
  <c r="D51" i="18"/>
  <c r="O47" i="18"/>
  <c r="N47" i="18"/>
  <c r="M47" i="18"/>
  <c r="L47" i="18"/>
  <c r="L11" i="18" s="1"/>
  <c r="K47" i="18"/>
  <c r="J47" i="18"/>
  <c r="I47" i="18"/>
  <c r="H47" i="18"/>
  <c r="G47" i="18"/>
  <c r="F47" i="18"/>
  <c r="E47" i="18"/>
  <c r="D47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O45" i="18"/>
  <c r="N45" i="18"/>
  <c r="M45" i="18"/>
  <c r="L45" i="18"/>
  <c r="K45" i="18"/>
  <c r="J45" i="18"/>
  <c r="I45" i="18"/>
  <c r="H45" i="18"/>
  <c r="G45" i="18"/>
  <c r="F45" i="18"/>
  <c r="E45" i="18"/>
  <c r="D45" i="18"/>
  <c r="O44" i="18"/>
  <c r="N44" i="18"/>
  <c r="M44" i="18"/>
  <c r="L44" i="18"/>
  <c r="K44" i="18"/>
  <c r="J44" i="18"/>
  <c r="I44" i="18"/>
  <c r="H44" i="18"/>
  <c r="G44" i="18"/>
  <c r="F44" i="18"/>
  <c r="E44" i="18"/>
  <c r="D44" i="18"/>
  <c r="O43" i="18"/>
  <c r="N43" i="18"/>
  <c r="M43" i="18"/>
  <c r="L43" i="18"/>
  <c r="K43" i="18"/>
  <c r="J43" i="18"/>
  <c r="I43" i="18"/>
  <c r="H43" i="18"/>
  <c r="G43" i="18"/>
  <c r="F43" i="18"/>
  <c r="E43" i="18"/>
  <c r="D43" i="18"/>
  <c r="O42" i="18"/>
  <c r="N42" i="18"/>
  <c r="M42" i="18"/>
  <c r="L42" i="18"/>
  <c r="K42" i="18"/>
  <c r="J42" i="18"/>
  <c r="I42" i="18"/>
  <c r="H42" i="18"/>
  <c r="G42" i="18"/>
  <c r="G6" i="18" s="1"/>
  <c r="F42" i="18"/>
  <c r="E42" i="18"/>
  <c r="E6" i="18" s="1"/>
  <c r="D42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O39" i="18"/>
  <c r="N39" i="18"/>
  <c r="M39" i="18"/>
  <c r="L39" i="18"/>
  <c r="K39" i="18"/>
  <c r="J39" i="18"/>
  <c r="I39" i="18"/>
  <c r="H39" i="18"/>
  <c r="G39" i="18"/>
  <c r="F39" i="18"/>
  <c r="E39" i="18"/>
  <c r="D39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O33" i="18"/>
  <c r="N33" i="18"/>
  <c r="M33" i="18"/>
  <c r="L33" i="18"/>
  <c r="K33" i="18"/>
  <c r="J33" i="18"/>
  <c r="I33" i="18"/>
  <c r="H33" i="18"/>
  <c r="G33" i="18"/>
  <c r="F33" i="18"/>
  <c r="E33" i="18"/>
  <c r="D33" i="18"/>
  <c r="O32" i="18"/>
  <c r="N32" i="18"/>
  <c r="M32" i="18"/>
  <c r="L32" i="18"/>
  <c r="K32" i="18"/>
  <c r="J32" i="18"/>
  <c r="I32" i="18"/>
  <c r="H32" i="18"/>
  <c r="G32" i="18"/>
  <c r="F32" i="18"/>
  <c r="E32" i="18"/>
  <c r="D32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O30" i="18"/>
  <c r="N30" i="18"/>
  <c r="M30" i="18"/>
  <c r="L30" i="18"/>
  <c r="K30" i="18"/>
  <c r="J30" i="18"/>
  <c r="I30" i="18"/>
  <c r="H30" i="18"/>
  <c r="G30" i="18"/>
  <c r="F30" i="18"/>
  <c r="E30" i="18"/>
  <c r="D30" i="18"/>
  <c r="D6" i="18" s="1"/>
  <c r="O29" i="18"/>
  <c r="N29" i="18"/>
  <c r="M29" i="18"/>
  <c r="L29" i="18"/>
  <c r="K29" i="18"/>
  <c r="J29" i="18"/>
  <c r="I29" i="18"/>
  <c r="H29" i="18"/>
  <c r="G29" i="18"/>
  <c r="F29" i="18"/>
  <c r="E29" i="18"/>
  <c r="D29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O23" i="18"/>
  <c r="N23" i="18"/>
  <c r="M23" i="18"/>
  <c r="L23" i="18"/>
  <c r="K23" i="18"/>
  <c r="J23" i="18"/>
  <c r="I23" i="18"/>
  <c r="I11" i="18" s="1"/>
  <c r="H23" i="18"/>
  <c r="H11" i="18" s="1"/>
  <c r="G23" i="18"/>
  <c r="G11" i="18" s="1"/>
  <c r="F23" i="18"/>
  <c r="F11" i="18" s="1"/>
  <c r="E23" i="18"/>
  <c r="E11" i="18" s="1"/>
  <c r="D23" i="18"/>
  <c r="D11" i="18" s="1"/>
  <c r="O22" i="18"/>
  <c r="O10" i="18" s="1"/>
  <c r="N22" i="18"/>
  <c r="N10" i="18" s="1"/>
  <c r="M22" i="18"/>
  <c r="L22" i="18"/>
  <c r="K22" i="18"/>
  <c r="J22" i="18"/>
  <c r="I22" i="18"/>
  <c r="H22" i="18"/>
  <c r="G22" i="18"/>
  <c r="F22" i="18"/>
  <c r="E22" i="18"/>
  <c r="D22" i="18"/>
  <c r="O21" i="18"/>
  <c r="N21" i="18"/>
  <c r="M21" i="18"/>
  <c r="L21" i="18"/>
  <c r="K21" i="18"/>
  <c r="J21" i="18"/>
  <c r="I21" i="18"/>
  <c r="H21" i="18"/>
  <c r="G21" i="18"/>
  <c r="F21" i="18"/>
  <c r="E21" i="18"/>
  <c r="D21" i="18"/>
  <c r="O20" i="18"/>
  <c r="N20" i="18"/>
  <c r="M20" i="18"/>
  <c r="L20" i="18"/>
  <c r="K20" i="18"/>
  <c r="J20" i="18"/>
  <c r="I20" i="18"/>
  <c r="H20" i="18"/>
  <c r="G20" i="18"/>
  <c r="F20" i="18"/>
  <c r="E20" i="18"/>
  <c r="E8" i="18" s="1"/>
  <c r="D20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O18" i="18"/>
  <c r="N18" i="18"/>
  <c r="M18" i="18"/>
  <c r="L18" i="18"/>
  <c r="K18" i="18"/>
  <c r="J18" i="18"/>
  <c r="I18" i="18"/>
  <c r="H18" i="18"/>
  <c r="G18" i="18"/>
  <c r="F18" i="18"/>
  <c r="E18" i="18"/>
  <c r="D18" i="18"/>
  <c r="O17" i="18"/>
  <c r="N17" i="18"/>
  <c r="M17" i="18"/>
  <c r="L17" i="18"/>
  <c r="K17" i="18"/>
  <c r="J17" i="18"/>
  <c r="I17" i="18"/>
  <c r="H17" i="18"/>
  <c r="G17" i="18"/>
  <c r="F17" i="18"/>
  <c r="E17" i="18"/>
  <c r="E5" i="18" s="1"/>
  <c r="D17" i="18"/>
  <c r="D5" i="18" s="1"/>
  <c r="O16" i="18"/>
  <c r="N16" i="18"/>
  <c r="M16" i="18"/>
  <c r="L16" i="18"/>
  <c r="K16" i="18"/>
  <c r="J16" i="18"/>
  <c r="I16" i="18"/>
  <c r="H16" i="18"/>
  <c r="G16" i="18"/>
  <c r="F16" i="18"/>
  <c r="E16" i="18"/>
  <c r="D16" i="18"/>
  <c r="O15" i="18"/>
  <c r="N15" i="18"/>
  <c r="M15" i="18"/>
  <c r="L15" i="18"/>
  <c r="K15" i="18"/>
  <c r="J15" i="18"/>
  <c r="I15" i="18"/>
  <c r="H15" i="18"/>
  <c r="G15" i="18"/>
  <c r="F15" i="18"/>
  <c r="E15" i="18"/>
  <c r="D15" i="18"/>
  <c r="B16" i="18"/>
  <c r="B17" i="18"/>
  <c r="B18" i="18"/>
  <c r="B19" i="18"/>
  <c r="B20" i="18"/>
  <c r="B28" i="18"/>
  <c r="B29" i="18"/>
  <c r="B30" i="18"/>
  <c r="B31" i="18"/>
  <c r="B32" i="18"/>
  <c r="B40" i="18"/>
  <c r="B41" i="18"/>
  <c r="B42" i="18"/>
  <c r="B43" i="18"/>
  <c r="B44" i="18"/>
  <c r="B52" i="18"/>
  <c r="B53" i="18"/>
  <c r="B54" i="18"/>
  <c r="B55" i="18"/>
  <c r="B56" i="18"/>
  <c r="B51" i="18"/>
  <c r="B39" i="18"/>
  <c r="B27" i="18"/>
  <c r="B15" i="18"/>
  <c r="E14" i="18"/>
  <c r="F14" i="18"/>
  <c r="G14" i="18"/>
  <c r="H14" i="18"/>
  <c r="I14" i="18"/>
  <c r="J14" i="18"/>
  <c r="K14" i="18"/>
  <c r="L14" i="18"/>
  <c r="M14" i="18"/>
  <c r="N14" i="18"/>
  <c r="O14" i="18"/>
  <c r="C16" i="18"/>
  <c r="C17" i="18"/>
  <c r="C18" i="18"/>
  <c r="C19" i="18"/>
  <c r="C20" i="18"/>
  <c r="C21" i="18"/>
  <c r="C22" i="18"/>
  <c r="C23" i="18"/>
  <c r="E26" i="18"/>
  <c r="F26" i="18"/>
  <c r="G26" i="18"/>
  <c r="H26" i="18"/>
  <c r="I26" i="18"/>
  <c r="J26" i="18"/>
  <c r="K26" i="18"/>
  <c r="L26" i="18"/>
  <c r="M26" i="18"/>
  <c r="N26" i="18"/>
  <c r="O26" i="18"/>
  <c r="E38" i="18"/>
  <c r="F38" i="18"/>
  <c r="G38" i="18"/>
  <c r="H38" i="18"/>
  <c r="I38" i="18"/>
  <c r="J38" i="18"/>
  <c r="K38" i="18"/>
  <c r="L38" i="18"/>
  <c r="M38" i="18"/>
  <c r="N38" i="18"/>
  <c r="O38" i="18"/>
  <c r="C28" i="18"/>
  <c r="C29" i="18"/>
  <c r="C30" i="18"/>
  <c r="C31" i="18"/>
  <c r="C32" i="18"/>
  <c r="C33" i="18"/>
  <c r="C34" i="18"/>
  <c r="C35" i="18"/>
  <c r="C47" i="18"/>
  <c r="C40" i="18"/>
  <c r="C41" i="18"/>
  <c r="C42" i="18"/>
  <c r="C43" i="18"/>
  <c r="C44" i="18"/>
  <c r="C45" i="18"/>
  <c r="C46" i="18"/>
  <c r="C52" i="18"/>
  <c r="C53" i="18"/>
  <c r="C54" i="18"/>
  <c r="C55" i="18"/>
  <c r="C56" i="18"/>
  <c r="C57" i="18"/>
  <c r="C58" i="18"/>
  <c r="E50" i="18"/>
  <c r="F50" i="18"/>
  <c r="G50" i="18"/>
  <c r="H50" i="18"/>
  <c r="I50" i="18"/>
  <c r="J50" i="18"/>
  <c r="K50" i="18"/>
  <c r="L50" i="18"/>
  <c r="M50" i="18"/>
  <c r="N50" i="18"/>
  <c r="O50" i="18"/>
  <c r="D50" i="18"/>
  <c r="D38" i="18"/>
  <c r="D26" i="18"/>
  <c r="D14" i="18"/>
  <c r="C51" i="18"/>
  <c r="C39" i="18"/>
  <c r="C27" i="18"/>
  <c r="C15" i="18"/>
  <c r="E2" i="18"/>
  <c r="F2" i="18"/>
  <c r="G2" i="18"/>
  <c r="H2" i="18"/>
  <c r="I2" i="18"/>
  <c r="J2" i="18"/>
  <c r="K2" i="18"/>
  <c r="L2" i="18"/>
  <c r="M2" i="18"/>
  <c r="N2" i="18"/>
  <c r="O2" i="18"/>
  <c r="D2" i="18"/>
  <c r="C59" i="18"/>
  <c r="E2" i="16"/>
  <c r="F2" i="16"/>
  <c r="G2" i="16"/>
  <c r="H2" i="16"/>
  <c r="I2" i="16"/>
  <c r="J2" i="16"/>
  <c r="K2" i="16"/>
  <c r="L2" i="16"/>
  <c r="M2" i="16"/>
  <c r="N2" i="16"/>
  <c r="O2" i="16"/>
  <c r="D2" i="16"/>
  <c r="B50" i="18"/>
  <c r="B38" i="18"/>
  <c r="B14" i="18"/>
  <c r="B26" i="18"/>
  <c r="B18" i="16"/>
  <c r="B19" i="16"/>
  <c r="B20" i="16"/>
  <c r="B21" i="16"/>
  <c r="AO32" i="21"/>
  <c r="AO22" i="21"/>
  <c r="AO12" i="21"/>
  <c r="AR39" i="21"/>
  <c r="AR38" i="21"/>
  <c r="AR37" i="21"/>
  <c r="AR36" i="21"/>
  <c r="AR35" i="21"/>
  <c r="AR34" i="21"/>
  <c r="AR29" i="21"/>
  <c r="AR28" i="21"/>
  <c r="AR27" i="21"/>
  <c r="AR26" i="21"/>
  <c r="AR25" i="21"/>
  <c r="AR24" i="21"/>
  <c r="AR19" i="21"/>
  <c r="AR18" i="21"/>
  <c r="AR17" i="21"/>
  <c r="AR16" i="21"/>
  <c r="AR15" i="21"/>
  <c r="AR14" i="21"/>
  <c r="AR8" i="21"/>
  <c r="AO2" i="21"/>
  <c r="AR7" i="21"/>
  <c r="AR9" i="21" s="1"/>
  <c r="AR5" i="21"/>
  <c r="AR6" i="21"/>
  <c r="AR4" i="21"/>
  <c r="B26" i="16"/>
  <c r="B27" i="16"/>
  <c r="B30" i="16"/>
  <c r="B29" i="16"/>
  <c r="B28" i="16"/>
  <c r="B33" i="16"/>
  <c r="B31" i="16"/>
  <c r="B32" i="16"/>
  <c r="B25" i="16"/>
  <c r="B36" i="16"/>
  <c r="B35" i="16"/>
  <c r="B34" i="16"/>
  <c r="H5" i="18" l="1"/>
  <c r="I5" i="18"/>
  <c r="J5" i="18"/>
  <c r="G5" i="18"/>
  <c r="F5" i="18"/>
  <c r="E3" i="18"/>
  <c r="F3" i="18"/>
  <c r="G3" i="18"/>
  <c r="H3" i="18"/>
  <c r="D3" i="18"/>
  <c r="K7" i="18"/>
  <c r="L7" i="18"/>
  <c r="M7" i="18"/>
  <c r="N7" i="18"/>
  <c r="O7" i="18"/>
  <c r="H10" i="18"/>
  <c r="G10" i="18"/>
  <c r="I10" i="18"/>
  <c r="F10" i="18"/>
  <c r="E60" i="18"/>
  <c r="N113" i="4" s="1"/>
  <c r="N114" i="4" s="1"/>
  <c r="D9" i="18"/>
  <c r="E9" i="18"/>
  <c r="F9" i="18"/>
  <c r="Z114" i="2"/>
  <c r="Z114" i="3"/>
  <c r="Z113" i="3"/>
  <c r="Z111" i="2"/>
  <c r="Z113" i="2"/>
  <c r="K5" i="18"/>
  <c r="L5" i="18"/>
  <c r="M5" i="18"/>
  <c r="N5" i="18"/>
  <c r="O5" i="18"/>
  <c r="G7" i="18"/>
  <c r="H7" i="18"/>
  <c r="I7" i="18"/>
  <c r="J7" i="18"/>
  <c r="F7" i="18"/>
  <c r="K3" i="18"/>
  <c r="L3" i="18"/>
  <c r="O3" i="18"/>
  <c r="I3" i="18"/>
  <c r="M3" i="18"/>
  <c r="J3" i="18"/>
  <c r="N3" i="18"/>
  <c r="O8" i="18"/>
  <c r="D8" i="18"/>
  <c r="J6" i="18"/>
  <c r="H6" i="18"/>
  <c r="N6" i="18"/>
  <c r="O6" i="18"/>
  <c r="I6" i="18"/>
  <c r="O4" i="18"/>
  <c r="N4" i="18"/>
  <c r="L4" i="18"/>
  <c r="M4" i="18"/>
  <c r="M11" i="18"/>
  <c r="O11" i="18"/>
  <c r="N11" i="18"/>
  <c r="M10" i="18"/>
  <c r="I9" i="18"/>
  <c r="H9" i="18"/>
  <c r="M9" i="18"/>
  <c r="G9" i="18"/>
  <c r="J9" i="18"/>
  <c r="N9" i="18"/>
  <c r="O9" i="18"/>
  <c r="K9" i="18"/>
  <c r="L9" i="18"/>
  <c r="F8" i="18"/>
  <c r="G8" i="18"/>
  <c r="J8" i="18"/>
  <c r="K8" i="18"/>
  <c r="H8" i="18"/>
  <c r="L8" i="18"/>
  <c r="I8" i="18"/>
  <c r="M8" i="18"/>
  <c r="N8" i="18"/>
  <c r="K6" i="18"/>
  <c r="L6" i="18"/>
  <c r="M6" i="18"/>
  <c r="D4" i="18"/>
  <c r="E4" i="18"/>
  <c r="F4" i="18"/>
  <c r="G4" i="18"/>
  <c r="H4" i="18"/>
  <c r="I4" i="18"/>
  <c r="J4" i="18"/>
  <c r="K4" i="18"/>
  <c r="D7" i="18"/>
  <c r="E7" i="18"/>
  <c r="P11" i="18"/>
  <c r="K36" i="18"/>
  <c r="E10" i="18"/>
  <c r="D10" i="18"/>
  <c r="J10" i="18"/>
  <c r="K10" i="18"/>
  <c r="J36" i="18"/>
  <c r="P3" i="18"/>
  <c r="P10" i="18"/>
  <c r="I24" i="18"/>
  <c r="H36" i="18"/>
  <c r="I36" i="18"/>
  <c r="M36" i="18"/>
  <c r="D48" i="18"/>
  <c r="E48" i="18"/>
  <c r="G48" i="18"/>
  <c r="O60" i="18"/>
  <c r="X113" i="4" s="1"/>
  <c r="X114" i="4" s="1"/>
  <c r="F48" i="18"/>
  <c r="N60" i="18"/>
  <c r="W113" i="4" s="1"/>
  <c r="W114" i="4" s="1"/>
  <c r="H48" i="18"/>
  <c r="I48" i="18"/>
  <c r="J48" i="18"/>
  <c r="K48" i="18"/>
  <c r="D24" i="18"/>
  <c r="L48" i="18"/>
  <c r="L36" i="18"/>
  <c r="E24" i="18"/>
  <c r="F24" i="18"/>
  <c r="N36" i="18"/>
  <c r="N48" i="18"/>
  <c r="G24" i="18"/>
  <c r="O36" i="18"/>
  <c r="O48" i="18"/>
  <c r="H24" i="18"/>
  <c r="D60" i="18"/>
  <c r="M113" i="4" s="1"/>
  <c r="M114" i="4" s="1"/>
  <c r="J24" i="18"/>
  <c r="K24" i="18"/>
  <c r="I60" i="18"/>
  <c r="R113" i="4" s="1"/>
  <c r="R114" i="4" s="1"/>
  <c r="G60" i="18"/>
  <c r="P113" i="4" s="1"/>
  <c r="P114" i="4" s="1"/>
  <c r="O24" i="18"/>
  <c r="K60" i="18"/>
  <c r="T113" i="4" s="1"/>
  <c r="T114" i="4" s="1"/>
  <c r="L24" i="18"/>
  <c r="H60" i="18"/>
  <c r="Q113" i="4" s="1"/>
  <c r="Q114" i="4" s="1"/>
  <c r="M24" i="18"/>
  <c r="N24" i="18"/>
  <c r="J60" i="18"/>
  <c r="S113" i="4" s="1"/>
  <c r="S114" i="4" s="1"/>
  <c r="D36" i="18"/>
  <c r="L60" i="18"/>
  <c r="U113" i="4" s="1"/>
  <c r="U114" i="4" s="1"/>
  <c r="F60" i="18"/>
  <c r="O113" i="4" s="1"/>
  <c r="O114" i="4" s="1"/>
  <c r="E36" i="18"/>
  <c r="M48" i="18"/>
  <c r="M60" i="18"/>
  <c r="V113" i="4" s="1"/>
  <c r="V114" i="4" s="1"/>
  <c r="F36" i="18"/>
  <c r="G36" i="18"/>
  <c r="N3" i="21"/>
  <c r="C229" i="21"/>
  <c r="D229" i="21"/>
  <c r="E229" i="21"/>
  <c r="F229" i="21"/>
  <c r="G229" i="21"/>
  <c r="H229" i="21"/>
  <c r="I229" i="21"/>
  <c r="J229" i="21"/>
  <c r="K229" i="21"/>
  <c r="L229" i="21"/>
  <c r="C230" i="21"/>
  <c r="D230" i="21"/>
  <c r="E230" i="21"/>
  <c r="F230" i="21"/>
  <c r="G230" i="21"/>
  <c r="H230" i="21"/>
  <c r="I230" i="21"/>
  <c r="J230" i="21"/>
  <c r="K230" i="21"/>
  <c r="L230" i="21"/>
  <c r="C231" i="21"/>
  <c r="D231" i="21"/>
  <c r="E231" i="21"/>
  <c r="F231" i="21"/>
  <c r="G231" i="21"/>
  <c r="H231" i="21"/>
  <c r="I231" i="21"/>
  <c r="J231" i="21"/>
  <c r="K231" i="21"/>
  <c r="L231" i="21"/>
  <c r="C232" i="21"/>
  <c r="D232" i="21"/>
  <c r="E232" i="21"/>
  <c r="F232" i="21"/>
  <c r="G232" i="21"/>
  <c r="H232" i="21"/>
  <c r="I232" i="21"/>
  <c r="J232" i="21"/>
  <c r="K232" i="21"/>
  <c r="L232" i="21"/>
  <c r="C233" i="21"/>
  <c r="D233" i="21"/>
  <c r="E233" i="21"/>
  <c r="F233" i="21"/>
  <c r="G233" i="21"/>
  <c r="H233" i="21"/>
  <c r="I233" i="21"/>
  <c r="J233" i="21"/>
  <c r="K233" i="21"/>
  <c r="L233" i="21"/>
  <c r="C234" i="21"/>
  <c r="D234" i="21"/>
  <c r="E234" i="21"/>
  <c r="F234" i="21"/>
  <c r="G234" i="21"/>
  <c r="H234" i="21"/>
  <c r="I234" i="21"/>
  <c r="J234" i="21"/>
  <c r="K234" i="21"/>
  <c r="L234" i="21"/>
  <c r="C235" i="21"/>
  <c r="D235" i="21"/>
  <c r="E235" i="21"/>
  <c r="F235" i="21"/>
  <c r="G235" i="21"/>
  <c r="H235" i="21"/>
  <c r="I235" i="21"/>
  <c r="J235" i="21"/>
  <c r="K235" i="21"/>
  <c r="L235" i="21"/>
  <c r="C236" i="21"/>
  <c r="D236" i="21"/>
  <c r="E236" i="21"/>
  <c r="F236" i="21"/>
  <c r="G236" i="21"/>
  <c r="H236" i="21"/>
  <c r="I236" i="21"/>
  <c r="J236" i="21"/>
  <c r="K236" i="21"/>
  <c r="L236" i="21"/>
  <c r="C237" i="21"/>
  <c r="D237" i="21"/>
  <c r="E237" i="21"/>
  <c r="F237" i="21"/>
  <c r="G237" i="21"/>
  <c r="H237" i="21"/>
  <c r="I237" i="21"/>
  <c r="J237" i="21"/>
  <c r="K237" i="21"/>
  <c r="L237" i="21"/>
  <c r="C238" i="21"/>
  <c r="D238" i="21"/>
  <c r="E238" i="21"/>
  <c r="F238" i="21"/>
  <c r="G238" i="21"/>
  <c r="H238" i="21"/>
  <c r="I238" i="21"/>
  <c r="J238" i="21"/>
  <c r="K238" i="21"/>
  <c r="L238" i="21"/>
  <c r="C239" i="21"/>
  <c r="D239" i="21"/>
  <c r="E239" i="21"/>
  <c r="F239" i="21"/>
  <c r="G239" i="21"/>
  <c r="H239" i="21"/>
  <c r="I239" i="21"/>
  <c r="J239" i="21"/>
  <c r="K239" i="21"/>
  <c r="L239" i="21"/>
  <c r="C240" i="21"/>
  <c r="D240" i="21"/>
  <c r="E240" i="21"/>
  <c r="F240" i="21"/>
  <c r="G240" i="21"/>
  <c r="H240" i="21"/>
  <c r="I240" i="21"/>
  <c r="J240" i="21"/>
  <c r="K240" i="21"/>
  <c r="L240" i="21"/>
  <c r="C241" i="21"/>
  <c r="D241" i="21"/>
  <c r="E241" i="21"/>
  <c r="F241" i="21"/>
  <c r="G241" i="21"/>
  <c r="H241" i="21"/>
  <c r="I241" i="21"/>
  <c r="J241" i="21"/>
  <c r="K241" i="21"/>
  <c r="L241" i="21"/>
  <c r="C242" i="21"/>
  <c r="D242" i="21"/>
  <c r="E242" i="21"/>
  <c r="F242" i="21"/>
  <c r="G242" i="21"/>
  <c r="H242" i="21"/>
  <c r="I242" i="21"/>
  <c r="J242" i="21"/>
  <c r="K242" i="21"/>
  <c r="L242" i="21"/>
  <c r="C243" i="21"/>
  <c r="D243" i="21"/>
  <c r="E243" i="21"/>
  <c r="F243" i="21"/>
  <c r="G243" i="21"/>
  <c r="H243" i="21"/>
  <c r="I243" i="21"/>
  <c r="J243" i="21"/>
  <c r="K243" i="21"/>
  <c r="L243" i="21"/>
  <c r="C244" i="21"/>
  <c r="D244" i="21"/>
  <c r="E244" i="21"/>
  <c r="F244" i="21"/>
  <c r="G244" i="21"/>
  <c r="H244" i="21"/>
  <c r="I244" i="21"/>
  <c r="J244" i="21"/>
  <c r="K244" i="21"/>
  <c r="L244" i="21"/>
  <c r="C245" i="21"/>
  <c r="D245" i="21"/>
  <c r="E245" i="21"/>
  <c r="F245" i="21"/>
  <c r="G245" i="21"/>
  <c r="H245" i="21"/>
  <c r="I245" i="21"/>
  <c r="J245" i="21"/>
  <c r="K245" i="21"/>
  <c r="L245" i="21"/>
  <c r="C246" i="21"/>
  <c r="D246" i="21"/>
  <c r="E246" i="21"/>
  <c r="F246" i="21"/>
  <c r="G246" i="21"/>
  <c r="H246" i="21"/>
  <c r="I246" i="21"/>
  <c r="J246" i="21"/>
  <c r="K246" i="21"/>
  <c r="L246" i="21"/>
  <c r="C247" i="21"/>
  <c r="D247" i="21"/>
  <c r="E247" i="21"/>
  <c r="F247" i="21"/>
  <c r="G247" i="21"/>
  <c r="H247" i="21"/>
  <c r="I247" i="21"/>
  <c r="J247" i="21"/>
  <c r="K247" i="21"/>
  <c r="L247" i="21"/>
  <c r="C248" i="21"/>
  <c r="D248" i="21"/>
  <c r="E248" i="21"/>
  <c r="F248" i="21"/>
  <c r="G248" i="21"/>
  <c r="H248" i="21"/>
  <c r="I248" i="21"/>
  <c r="J248" i="21"/>
  <c r="K248" i="21"/>
  <c r="L248" i="21"/>
  <c r="C249" i="21"/>
  <c r="D249" i="21"/>
  <c r="E249" i="21"/>
  <c r="F249" i="21"/>
  <c r="G249" i="21"/>
  <c r="H249" i="21"/>
  <c r="I249" i="21"/>
  <c r="J249" i="21"/>
  <c r="K249" i="21"/>
  <c r="L249" i="21"/>
  <c r="C250" i="21"/>
  <c r="D250" i="21"/>
  <c r="E250" i="21"/>
  <c r="F250" i="21"/>
  <c r="G250" i="21"/>
  <c r="H250" i="21"/>
  <c r="I250" i="21"/>
  <c r="J250" i="21"/>
  <c r="K250" i="21"/>
  <c r="L250" i="21"/>
  <c r="C251" i="21"/>
  <c r="D251" i="21"/>
  <c r="E251" i="21"/>
  <c r="F251" i="21"/>
  <c r="G251" i="21"/>
  <c r="H251" i="21"/>
  <c r="I251" i="21"/>
  <c r="J251" i="21"/>
  <c r="K251" i="21"/>
  <c r="L251" i="21"/>
  <c r="C252" i="21"/>
  <c r="D252" i="21"/>
  <c r="E252" i="21"/>
  <c r="F252" i="21"/>
  <c r="G252" i="21"/>
  <c r="H252" i="21"/>
  <c r="I252" i="21"/>
  <c r="J252" i="21"/>
  <c r="K252" i="21"/>
  <c r="L252" i="21"/>
  <c r="C253" i="21"/>
  <c r="D253" i="21"/>
  <c r="E253" i="21"/>
  <c r="F253" i="21"/>
  <c r="G253" i="21"/>
  <c r="H253" i="21"/>
  <c r="I253" i="21"/>
  <c r="J253" i="21"/>
  <c r="K253" i="21"/>
  <c r="L253" i="21"/>
  <c r="C254" i="21"/>
  <c r="D254" i="21"/>
  <c r="E254" i="21"/>
  <c r="F254" i="21"/>
  <c r="G254" i="21"/>
  <c r="H254" i="21"/>
  <c r="I254" i="21"/>
  <c r="J254" i="21"/>
  <c r="K254" i="21"/>
  <c r="L254" i="21"/>
  <c r="C255" i="21"/>
  <c r="D255" i="21"/>
  <c r="E255" i="21"/>
  <c r="F255" i="21"/>
  <c r="G255" i="21"/>
  <c r="H255" i="21"/>
  <c r="I255" i="21"/>
  <c r="J255" i="21"/>
  <c r="K255" i="21"/>
  <c r="L255" i="21"/>
  <c r="C256" i="21"/>
  <c r="D256" i="21"/>
  <c r="E256" i="21"/>
  <c r="F256" i="21"/>
  <c r="G256" i="21"/>
  <c r="H256" i="21"/>
  <c r="I256" i="21"/>
  <c r="J256" i="21"/>
  <c r="K256" i="21"/>
  <c r="L256" i="21"/>
  <c r="C257" i="21"/>
  <c r="D257" i="21"/>
  <c r="E257" i="21"/>
  <c r="F257" i="21"/>
  <c r="G257" i="21"/>
  <c r="H257" i="21"/>
  <c r="I257" i="21"/>
  <c r="J257" i="21"/>
  <c r="K257" i="21"/>
  <c r="L257" i="21"/>
  <c r="C258" i="21"/>
  <c r="D258" i="21"/>
  <c r="E258" i="21"/>
  <c r="F258" i="21"/>
  <c r="G258" i="21"/>
  <c r="H258" i="21"/>
  <c r="I258" i="21"/>
  <c r="J258" i="21"/>
  <c r="K258" i="21"/>
  <c r="L258" i="21"/>
  <c r="C259" i="21"/>
  <c r="D259" i="21"/>
  <c r="E259" i="21"/>
  <c r="F259" i="21"/>
  <c r="G259" i="21"/>
  <c r="H259" i="21"/>
  <c r="I259" i="21"/>
  <c r="J259" i="21"/>
  <c r="K259" i="21"/>
  <c r="L259" i="21"/>
  <c r="C260" i="21"/>
  <c r="D260" i="21"/>
  <c r="E260" i="21"/>
  <c r="F260" i="21"/>
  <c r="G260" i="21"/>
  <c r="H260" i="21"/>
  <c r="I260" i="21"/>
  <c r="J260" i="21"/>
  <c r="K260" i="21"/>
  <c r="L260" i="21"/>
  <c r="C261" i="21"/>
  <c r="D261" i="21"/>
  <c r="E261" i="21"/>
  <c r="F261" i="21"/>
  <c r="G261" i="21"/>
  <c r="H261" i="21"/>
  <c r="I261" i="21"/>
  <c r="J261" i="21"/>
  <c r="K261" i="21"/>
  <c r="L261" i="21"/>
  <c r="C262" i="21"/>
  <c r="D262" i="21"/>
  <c r="E262" i="21"/>
  <c r="F262" i="21"/>
  <c r="G262" i="21"/>
  <c r="H262" i="21"/>
  <c r="I262" i="21"/>
  <c r="J262" i="21"/>
  <c r="K262" i="21"/>
  <c r="L262" i="21"/>
  <c r="C263" i="21"/>
  <c r="D263" i="21"/>
  <c r="E263" i="21"/>
  <c r="F263" i="21"/>
  <c r="G263" i="21"/>
  <c r="H263" i="21"/>
  <c r="I263" i="21"/>
  <c r="J263" i="21"/>
  <c r="K263" i="21"/>
  <c r="L263" i="21"/>
  <c r="C264" i="21"/>
  <c r="D264" i="21"/>
  <c r="E264" i="21"/>
  <c r="F264" i="21"/>
  <c r="G264" i="21"/>
  <c r="H264" i="21"/>
  <c r="I264" i="21"/>
  <c r="J264" i="21"/>
  <c r="K264" i="21"/>
  <c r="L264" i="21"/>
  <c r="C265" i="21"/>
  <c r="D265" i="21"/>
  <c r="E265" i="21"/>
  <c r="F265" i="21"/>
  <c r="G265" i="21"/>
  <c r="H265" i="21"/>
  <c r="I265" i="21"/>
  <c r="J265" i="21"/>
  <c r="K265" i="21"/>
  <c r="L265" i="21"/>
  <c r="C266" i="21"/>
  <c r="D266" i="21"/>
  <c r="E266" i="21"/>
  <c r="F266" i="21"/>
  <c r="G266" i="21"/>
  <c r="H266" i="21"/>
  <c r="I266" i="21"/>
  <c r="J266" i="21"/>
  <c r="K266" i="21"/>
  <c r="L266" i="21"/>
  <c r="C267" i="21"/>
  <c r="D267" i="21"/>
  <c r="E267" i="21"/>
  <c r="F267" i="21"/>
  <c r="G267" i="21"/>
  <c r="H267" i="21"/>
  <c r="I267" i="21"/>
  <c r="J267" i="21"/>
  <c r="K267" i="21"/>
  <c r="L267" i="21"/>
  <c r="C268" i="21"/>
  <c r="D268" i="21"/>
  <c r="E268" i="21"/>
  <c r="F268" i="21"/>
  <c r="G268" i="21"/>
  <c r="H268" i="21"/>
  <c r="I268" i="21"/>
  <c r="J268" i="21"/>
  <c r="K268" i="21"/>
  <c r="L268" i="21"/>
  <c r="C269" i="21"/>
  <c r="D269" i="21"/>
  <c r="E269" i="21"/>
  <c r="F269" i="21"/>
  <c r="G269" i="21"/>
  <c r="H269" i="21"/>
  <c r="I269" i="21"/>
  <c r="J269" i="21"/>
  <c r="K269" i="21"/>
  <c r="L269" i="21"/>
  <c r="C270" i="21"/>
  <c r="D270" i="21"/>
  <c r="E270" i="21"/>
  <c r="F270" i="21"/>
  <c r="G270" i="21"/>
  <c r="H270" i="21"/>
  <c r="I270" i="21"/>
  <c r="J270" i="21"/>
  <c r="K270" i="21"/>
  <c r="L270" i="21"/>
  <c r="C271" i="21"/>
  <c r="D271" i="21"/>
  <c r="E271" i="21"/>
  <c r="F271" i="21"/>
  <c r="G271" i="21"/>
  <c r="H271" i="21"/>
  <c r="I271" i="21"/>
  <c r="J271" i="21"/>
  <c r="K271" i="21"/>
  <c r="L271" i="21"/>
  <c r="C272" i="21"/>
  <c r="D272" i="21"/>
  <c r="E272" i="21"/>
  <c r="F272" i="21"/>
  <c r="G272" i="21"/>
  <c r="H272" i="21"/>
  <c r="I272" i="21"/>
  <c r="J272" i="21"/>
  <c r="K272" i="21"/>
  <c r="L272" i="21"/>
  <c r="C273" i="21"/>
  <c r="D273" i="21"/>
  <c r="E273" i="21"/>
  <c r="F273" i="21"/>
  <c r="G273" i="21"/>
  <c r="H273" i="21"/>
  <c r="I273" i="21"/>
  <c r="J273" i="21"/>
  <c r="K273" i="21"/>
  <c r="L273" i="21"/>
  <c r="C274" i="21"/>
  <c r="D274" i="21"/>
  <c r="E274" i="21"/>
  <c r="F274" i="21"/>
  <c r="G274" i="21"/>
  <c r="H274" i="21"/>
  <c r="I274" i="21"/>
  <c r="J274" i="21"/>
  <c r="K274" i="21"/>
  <c r="L274" i="21"/>
  <c r="C275" i="21"/>
  <c r="D275" i="21"/>
  <c r="E275" i="21"/>
  <c r="F275" i="21"/>
  <c r="G275" i="21"/>
  <c r="H275" i="21"/>
  <c r="I275" i="21"/>
  <c r="J275" i="21"/>
  <c r="K275" i="21"/>
  <c r="L275" i="21"/>
  <c r="C276" i="21"/>
  <c r="D276" i="21"/>
  <c r="E276" i="21"/>
  <c r="F276" i="21"/>
  <c r="G276" i="21"/>
  <c r="H276" i="21"/>
  <c r="I276" i="21"/>
  <c r="J276" i="21"/>
  <c r="K276" i="21"/>
  <c r="L276" i="21"/>
  <c r="C277" i="21"/>
  <c r="D277" i="21"/>
  <c r="E277" i="21"/>
  <c r="F277" i="21"/>
  <c r="G277" i="21"/>
  <c r="H277" i="21"/>
  <c r="I277" i="21"/>
  <c r="J277" i="21"/>
  <c r="K277" i="21"/>
  <c r="L277" i="21"/>
  <c r="C278" i="21"/>
  <c r="D278" i="21"/>
  <c r="E278" i="21"/>
  <c r="F278" i="21"/>
  <c r="G278" i="21"/>
  <c r="H278" i="21"/>
  <c r="I278" i="21"/>
  <c r="J278" i="21"/>
  <c r="K278" i="21"/>
  <c r="L278" i="21"/>
  <c r="C279" i="21"/>
  <c r="D279" i="21"/>
  <c r="E279" i="21"/>
  <c r="F279" i="21"/>
  <c r="G279" i="21"/>
  <c r="H279" i="21"/>
  <c r="I279" i="21"/>
  <c r="J279" i="21"/>
  <c r="K279" i="21"/>
  <c r="L279" i="21"/>
  <c r="C280" i="21"/>
  <c r="D280" i="21"/>
  <c r="E280" i="21"/>
  <c r="F280" i="21"/>
  <c r="G280" i="21"/>
  <c r="H280" i="21"/>
  <c r="I280" i="21"/>
  <c r="J280" i="21"/>
  <c r="K280" i="21"/>
  <c r="L280" i="21"/>
  <c r="C281" i="21"/>
  <c r="D281" i="21"/>
  <c r="E281" i="21"/>
  <c r="F281" i="21"/>
  <c r="G281" i="21"/>
  <c r="H281" i="21"/>
  <c r="I281" i="21"/>
  <c r="J281" i="21"/>
  <c r="K281" i="21"/>
  <c r="L281" i="21"/>
  <c r="C282" i="21"/>
  <c r="D282" i="21"/>
  <c r="E282" i="21"/>
  <c r="F282" i="21"/>
  <c r="G282" i="21"/>
  <c r="H282" i="21"/>
  <c r="I282" i="21"/>
  <c r="J282" i="21"/>
  <c r="K282" i="21"/>
  <c r="L282" i="21"/>
  <c r="C283" i="21"/>
  <c r="D283" i="21"/>
  <c r="E283" i="21"/>
  <c r="F283" i="21"/>
  <c r="G283" i="21"/>
  <c r="H283" i="21"/>
  <c r="I283" i="21"/>
  <c r="J283" i="21"/>
  <c r="K283" i="21"/>
  <c r="L283" i="21"/>
  <c r="C284" i="21"/>
  <c r="D284" i="21"/>
  <c r="E284" i="21"/>
  <c r="F284" i="21"/>
  <c r="G284" i="21"/>
  <c r="H284" i="21"/>
  <c r="I284" i="21"/>
  <c r="J284" i="21"/>
  <c r="K284" i="21"/>
  <c r="L284" i="21"/>
  <c r="C285" i="21"/>
  <c r="D285" i="21"/>
  <c r="E285" i="21"/>
  <c r="F285" i="21"/>
  <c r="G285" i="21"/>
  <c r="H285" i="21"/>
  <c r="I285" i="21"/>
  <c r="J285" i="21"/>
  <c r="K285" i="21"/>
  <c r="L285" i="21"/>
  <c r="C286" i="21"/>
  <c r="D286" i="21"/>
  <c r="E286" i="21"/>
  <c r="F286" i="21"/>
  <c r="G286" i="21"/>
  <c r="H286" i="21"/>
  <c r="I286" i="21"/>
  <c r="J286" i="21"/>
  <c r="K286" i="21"/>
  <c r="L286" i="21"/>
  <c r="C287" i="21"/>
  <c r="D287" i="21"/>
  <c r="E287" i="21"/>
  <c r="F287" i="21"/>
  <c r="G287" i="21"/>
  <c r="H287" i="21"/>
  <c r="I287" i="21"/>
  <c r="J287" i="21"/>
  <c r="K287" i="21"/>
  <c r="L287" i="21"/>
  <c r="C288" i="21"/>
  <c r="D288" i="21"/>
  <c r="E288" i="21"/>
  <c r="F288" i="21"/>
  <c r="G288" i="21"/>
  <c r="H288" i="21"/>
  <c r="I288" i="21"/>
  <c r="J288" i="21"/>
  <c r="K288" i="21"/>
  <c r="L288" i="21"/>
  <c r="C289" i="21"/>
  <c r="D289" i="21"/>
  <c r="E289" i="21"/>
  <c r="F289" i="21"/>
  <c r="G289" i="21"/>
  <c r="H289" i="21"/>
  <c r="I289" i="21"/>
  <c r="J289" i="21"/>
  <c r="K289" i="21"/>
  <c r="L289" i="21"/>
  <c r="C290" i="21"/>
  <c r="D290" i="21"/>
  <c r="E290" i="21"/>
  <c r="F290" i="21"/>
  <c r="G290" i="21"/>
  <c r="H290" i="21"/>
  <c r="I290" i="21"/>
  <c r="J290" i="21"/>
  <c r="K290" i="21"/>
  <c r="L290" i="21"/>
  <c r="C291" i="21"/>
  <c r="D291" i="21"/>
  <c r="E291" i="21"/>
  <c r="F291" i="21"/>
  <c r="G291" i="21"/>
  <c r="H291" i="21"/>
  <c r="I291" i="21"/>
  <c r="J291" i="21"/>
  <c r="K291" i="21"/>
  <c r="L291" i="21"/>
  <c r="C292" i="21"/>
  <c r="D292" i="21"/>
  <c r="E292" i="21"/>
  <c r="F292" i="21"/>
  <c r="G292" i="21"/>
  <c r="H292" i="21"/>
  <c r="I292" i="21"/>
  <c r="J292" i="21"/>
  <c r="K292" i="21"/>
  <c r="L292" i="21"/>
  <c r="C293" i="21"/>
  <c r="D293" i="21"/>
  <c r="E293" i="21"/>
  <c r="F293" i="21"/>
  <c r="G293" i="21"/>
  <c r="H293" i="21"/>
  <c r="I293" i="21"/>
  <c r="J293" i="21"/>
  <c r="K293" i="21"/>
  <c r="L293" i="21"/>
  <c r="C294" i="21"/>
  <c r="D294" i="21"/>
  <c r="E294" i="21"/>
  <c r="F294" i="21"/>
  <c r="G294" i="21"/>
  <c r="H294" i="21"/>
  <c r="I294" i="21"/>
  <c r="J294" i="21"/>
  <c r="K294" i="21"/>
  <c r="L294" i="21"/>
  <c r="C295" i="21"/>
  <c r="D295" i="21"/>
  <c r="E295" i="21"/>
  <c r="F295" i="21"/>
  <c r="G295" i="21"/>
  <c r="H295" i="21"/>
  <c r="I295" i="21"/>
  <c r="J295" i="21"/>
  <c r="K295" i="21"/>
  <c r="L295" i="21"/>
  <c r="C296" i="21"/>
  <c r="D296" i="21"/>
  <c r="E296" i="21"/>
  <c r="F296" i="21"/>
  <c r="G296" i="21"/>
  <c r="H296" i="21"/>
  <c r="I296" i="21"/>
  <c r="J296" i="21"/>
  <c r="K296" i="21"/>
  <c r="L296" i="21"/>
  <c r="C297" i="21"/>
  <c r="D297" i="21"/>
  <c r="E297" i="21"/>
  <c r="F297" i="21"/>
  <c r="G297" i="21"/>
  <c r="H297" i="21"/>
  <c r="I297" i="21"/>
  <c r="J297" i="21"/>
  <c r="K297" i="21"/>
  <c r="L297" i="21"/>
  <c r="C298" i="21"/>
  <c r="D298" i="21"/>
  <c r="E298" i="21"/>
  <c r="F298" i="21"/>
  <c r="G298" i="21"/>
  <c r="H298" i="21"/>
  <c r="I298" i="21"/>
  <c r="J298" i="21"/>
  <c r="K298" i="21"/>
  <c r="L298" i="21"/>
  <c r="C299" i="21"/>
  <c r="D299" i="21"/>
  <c r="E299" i="21"/>
  <c r="F299" i="21"/>
  <c r="G299" i="21"/>
  <c r="H299" i="21"/>
  <c r="I299" i="21"/>
  <c r="J299" i="21"/>
  <c r="K299" i="21"/>
  <c r="L299" i="21"/>
  <c r="C300" i="21"/>
  <c r="D300" i="21"/>
  <c r="E300" i="21"/>
  <c r="F300" i="21"/>
  <c r="G300" i="21"/>
  <c r="H300" i="21"/>
  <c r="I300" i="21"/>
  <c r="J300" i="21"/>
  <c r="K300" i="21"/>
  <c r="L300" i="21"/>
  <c r="C301" i="21"/>
  <c r="D301" i="21"/>
  <c r="E301" i="21"/>
  <c r="F301" i="21"/>
  <c r="G301" i="21"/>
  <c r="H301" i="21"/>
  <c r="I301" i="21"/>
  <c r="J301" i="21"/>
  <c r="K301" i="21"/>
  <c r="L301" i="21"/>
  <c r="C302" i="21"/>
  <c r="D302" i="21"/>
  <c r="E302" i="21"/>
  <c r="F302" i="21"/>
  <c r="G302" i="21"/>
  <c r="H302" i="21"/>
  <c r="I302" i="21"/>
  <c r="J302" i="21"/>
  <c r="K302" i="21"/>
  <c r="L302" i="21"/>
  <c r="C228" i="21"/>
  <c r="D228" i="21"/>
  <c r="E228" i="21"/>
  <c r="F228" i="21"/>
  <c r="G228" i="21"/>
  <c r="H228" i="21"/>
  <c r="I228" i="21"/>
  <c r="J228" i="21"/>
  <c r="K228" i="21"/>
  <c r="L228" i="21"/>
  <c r="B224" i="21"/>
  <c r="C224" i="21"/>
  <c r="D224" i="21"/>
  <c r="E224" i="21"/>
  <c r="F224" i="21"/>
  <c r="G224" i="21"/>
  <c r="H224" i="21"/>
  <c r="I224" i="21"/>
  <c r="J224" i="21"/>
  <c r="K224" i="21"/>
  <c r="L224" i="21"/>
  <c r="B225" i="21"/>
  <c r="C225" i="21"/>
  <c r="D225" i="21"/>
  <c r="E225" i="21"/>
  <c r="F225" i="21"/>
  <c r="G225" i="21"/>
  <c r="H225" i="21"/>
  <c r="I225" i="21"/>
  <c r="J225" i="21"/>
  <c r="K225" i="21"/>
  <c r="L225" i="21"/>
  <c r="B226" i="21"/>
  <c r="C226" i="21"/>
  <c r="D226" i="21"/>
  <c r="E226" i="21"/>
  <c r="F226" i="21"/>
  <c r="G226" i="21"/>
  <c r="H226" i="21"/>
  <c r="I226" i="21"/>
  <c r="J226" i="21"/>
  <c r="K226" i="21"/>
  <c r="L226" i="21"/>
  <c r="B227" i="21"/>
  <c r="C227" i="21"/>
  <c r="D227" i="21"/>
  <c r="E227" i="21"/>
  <c r="F227" i="21"/>
  <c r="G227" i="21"/>
  <c r="H227" i="21"/>
  <c r="I227" i="21"/>
  <c r="J227" i="21"/>
  <c r="K227" i="21"/>
  <c r="L227" i="21"/>
  <c r="B154" i="21"/>
  <c r="C154" i="21"/>
  <c r="D154" i="21"/>
  <c r="E154" i="21"/>
  <c r="F154" i="21"/>
  <c r="G154" i="21"/>
  <c r="H154" i="21"/>
  <c r="I154" i="21"/>
  <c r="J154" i="21"/>
  <c r="K154" i="21"/>
  <c r="L154" i="21"/>
  <c r="B155" i="21"/>
  <c r="C155" i="21"/>
  <c r="D155" i="21"/>
  <c r="E155" i="21"/>
  <c r="F155" i="21"/>
  <c r="G155" i="21"/>
  <c r="H155" i="21"/>
  <c r="I155" i="21"/>
  <c r="J155" i="21"/>
  <c r="K155" i="21"/>
  <c r="L155" i="21"/>
  <c r="B156" i="21"/>
  <c r="C156" i="21"/>
  <c r="D156" i="21"/>
  <c r="E156" i="21"/>
  <c r="F156" i="21"/>
  <c r="G156" i="21"/>
  <c r="H156" i="21"/>
  <c r="I156" i="21"/>
  <c r="J156" i="21"/>
  <c r="K156" i="21"/>
  <c r="L156" i="21"/>
  <c r="B157" i="21"/>
  <c r="C157" i="21"/>
  <c r="D157" i="21"/>
  <c r="E157" i="21"/>
  <c r="F157" i="21"/>
  <c r="G157" i="21"/>
  <c r="H157" i="21"/>
  <c r="I157" i="21"/>
  <c r="J157" i="21"/>
  <c r="K157" i="21"/>
  <c r="L157" i="21"/>
  <c r="B158" i="21"/>
  <c r="C158" i="21"/>
  <c r="D158" i="21"/>
  <c r="E158" i="21"/>
  <c r="F158" i="21"/>
  <c r="G158" i="21"/>
  <c r="H158" i="21"/>
  <c r="I158" i="21"/>
  <c r="J158" i="21"/>
  <c r="K158" i="21"/>
  <c r="L158" i="21"/>
  <c r="B159" i="21"/>
  <c r="C159" i="21"/>
  <c r="D159" i="21"/>
  <c r="E159" i="21"/>
  <c r="F159" i="21"/>
  <c r="G159" i="21"/>
  <c r="H159" i="21"/>
  <c r="I159" i="21"/>
  <c r="J159" i="21"/>
  <c r="K159" i="21"/>
  <c r="L159" i="21"/>
  <c r="B160" i="21"/>
  <c r="C160" i="21"/>
  <c r="D160" i="21"/>
  <c r="E160" i="21"/>
  <c r="F160" i="21"/>
  <c r="G160" i="21"/>
  <c r="H160" i="21"/>
  <c r="I160" i="21"/>
  <c r="J160" i="21"/>
  <c r="K160" i="21"/>
  <c r="L160" i="21"/>
  <c r="B161" i="21"/>
  <c r="C161" i="21"/>
  <c r="D161" i="21"/>
  <c r="E161" i="21"/>
  <c r="F161" i="21"/>
  <c r="G161" i="21"/>
  <c r="H161" i="21"/>
  <c r="I161" i="21"/>
  <c r="J161" i="21"/>
  <c r="K161" i="21"/>
  <c r="L161" i="21"/>
  <c r="B162" i="21"/>
  <c r="C162" i="21"/>
  <c r="D162" i="21"/>
  <c r="E162" i="21"/>
  <c r="F162" i="21"/>
  <c r="G162" i="21"/>
  <c r="H162" i="21"/>
  <c r="I162" i="21"/>
  <c r="J162" i="21"/>
  <c r="K162" i="21"/>
  <c r="L162" i="21"/>
  <c r="B163" i="21"/>
  <c r="C163" i="21"/>
  <c r="D163" i="21"/>
  <c r="E163" i="21"/>
  <c r="F163" i="21"/>
  <c r="G163" i="21"/>
  <c r="H163" i="21"/>
  <c r="I163" i="21"/>
  <c r="J163" i="21"/>
  <c r="K163" i="21"/>
  <c r="L163" i="21"/>
  <c r="B164" i="21"/>
  <c r="C164" i="21"/>
  <c r="D164" i="21"/>
  <c r="E164" i="21"/>
  <c r="F164" i="21"/>
  <c r="G164" i="21"/>
  <c r="H164" i="21"/>
  <c r="I164" i="21"/>
  <c r="J164" i="21"/>
  <c r="K164" i="21"/>
  <c r="L164" i="21"/>
  <c r="B165" i="21"/>
  <c r="C165" i="21"/>
  <c r="D165" i="21"/>
  <c r="E165" i="21"/>
  <c r="F165" i="21"/>
  <c r="G165" i="21"/>
  <c r="H165" i="21"/>
  <c r="I165" i="21"/>
  <c r="J165" i="21"/>
  <c r="K165" i="21"/>
  <c r="L165" i="21"/>
  <c r="B166" i="21"/>
  <c r="C166" i="21"/>
  <c r="D166" i="21"/>
  <c r="E166" i="21"/>
  <c r="F166" i="21"/>
  <c r="G166" i="21"/>
  <c r="H166" i="21"/>
  <c r="I166" i="21"/>
  <c r="J166" i="21"/>
  <c r="K166" i="21"/>
  <c r="L166" i="21"/>
  <c r="B167" i="21"/>
  <c r="C167" i="21"/>
  <c r="D167" i="21"/>
  <c r="E167" i="21"/>
  <c r="F167" i="21"/>
  <c r="G167" i="21"/>
  <c r="H167" i="21"/>
  <c r="I167" i="21"/>
  <c r="J167" i="21"/>
  <c r="K167" i="21"/>
  <c r="L167" i="21"/>
  <c r="B168" i="21"/>
  <c r="C168" i="21"/>
  <c r="D168" i="21"/>
  <c r="E168" i="21"/>
  <c r="F168" i="21"/>
  <c r="G168" i="21"/>
  <c r="H168" i="21"/>
  <c r="I168" i="21"/>
  <c r="J168" i="21"/>
  <c r="K168" i="21"/>
  <c r="L168" i="21"/>
  <c r="B169" i="21"/>
  <c r="C169" i="21"/>
  <c r="D169" i="21"/>
  <c r="E169" i="21"/>
  <c r="F169" i="21"/>
  <c r="G169" i="21"/>
  <c r="H169" i="21"/>
  <c r="I169" i="21"/>
  <c r="J169" i="21"/>
  <c r="K169" i="21"/>
  <c r="L169" i="21"/>
  <c r="B170" i="21"/>
  <c r="C170" i="21"/>
  <c r="D170" i="21"/>
  <c r="E170" i="21"/>
  <c r="F170" i="21"/>
  <c r="G170" i="21"/>
  <c r="H170" i="21"/>
  <c r="I170" i="21"/>
  <c r="J170" i="21"/>
  <c r="K170" i="21"/>
  <c r="L170" i="21"/>
  <c r="B171" i="21"/>
  <c r="C171" i="21"/>
  <c r="D171" i="21"/>
  <c r="E171" i="21"/>
  <c r="F171" i="21"/>
  <c r="G171" i="21"/>
  <c r="H171" i="21"/>
  <c r="I171" i="21"/>
  <c r="J171" i="21"/>
  <c r="K171" i="21"/>
  <c r="L171" i="21"/>
  <c r="B172" i="21"/>
  <c r="C172" i="21"/>
  <c r="D172" i="21"/>
  <c r="E172" i="21"/>
  <c r="F172" i="21"/>
  <c r="G172" i="21"/>
  <c r="H172" i="21"/>
  <c r="I172" i="21"/>
  <c r="J172" i="21"/>
  <c r="K172" i="21"/>
  <c r="L172" i="21"/>
  <c r="B173" i="21"/>
  <c r="C173" i="21"/>
  <c r="D173" i="21"/>
  <c r="E173" i="21"/>
  <c r="F173" i="21"/>
  <c r="G173" i="21"/>
  <c r="H173" i="21"/>
  <c r="I173" i="21"/>
  <c r="J173" i="21"/>
  <c r="K173" i="21"/>
  <c r="L173" i="21"/>
  <c r="B174" i="21"/>
  <c r="C174" i="21"/>
  <c r="D174" i="21"/>
  <c r="E174" i="21"/>
  <c r="F174" i="21"/>
  <c r="G174" i="21"/>
  <c r="H174" i="21"/>
  <c r="I174" i="21"/>
  <c r="J174" i="21"/>
  <c r="K174" i="21"/>
  <c r="L174" i="21"/>
  <c r="B175" i="21"/>
  <c r="C175" i="21"/>
  <c r="D175" i="21"/>
  <c r="E175" i="21"/>
  <c r="F175" i="21"/>
  <c r="G175" i="21"/>
  <c r="H175" i="21"/>
  <c r="I175" i="21"/>
  <c r="J175" i="21"/>
  <c r="K175" i="21"/>
  <c r="L175" i="21"/>
  <c r="B176" i="21"/>
  <c r="C176" i="21"/>
  <c r="D176" i="21"/>
  <c r="E176" i="21"/>
  <c r="F176" i="21"/>
  <c r="G176" i="21"/>
  <c r="H176" i="21"/>
  <c r="I176" i="21"/>
  <c r="J176" i="21"/>
  <c r="K176" i="21"/>
  <c r="L176" i="21"/>
  <c r="B177" i="21"/>
  <c r="C177" i="21"/>
  <c r="D177" i="21"/>
  <c r="E177" i="21"/>
  <c r="F177" i="21"/>
  <c r="G177" i="21"/>
  <c r="H177" i="21"/>
  <c r="I177" i="21"/>
  <c r="J177" i="21"/>
  <c r="K177" i="21"/>
  <c r="L177" i="21"/>
  <c r="B178" i="21"/>
  <c r="C178" i="21"/>
  <c r="D178" i="21"/>
  <c r="E178" i="21"/>
  <c r="F178" i="21"/>
  <c r="G178" i="21"/>
  <c r="H178" i="21"/>
  <c r="I178" i="21"/>
  <c r="J178" i="21"/>
  <c r="K178" i="21"/>
  <c r="L178" i="21"/>
  <c r="B179" i="21"/>
  <c r="C179" i="21"/>
  <c r="D179" i="21"/>
  <c r="E179" i="21"/>
  <c r="F179" i="21"/>
  <c r="G179" i="21"/>
  <c r="H179" i="21"/>
  <c r="I179" i="21"/>
  <c r="J179" i="21"/>
  <c r="K179" i="21"/>
  <c r="L179" i="21"/>
  <c r="B180" i="21"/>
  <c r="C180" i="21"/>
  <c r="D180" i="21"/>
  <c r="E180" i="21"/>
  <c r="F180" i="21"/>
  <c r="G180" i="21"/>
  <c r="H180" i="21"/>
  <c r="I180" i="21"/>
  <c r="J180" i="21"/>
  <c r="K180" i="21"/>
  <c r="L180" i="21"/>
  <c r="B181" i="21"/>
  <c r="C181" i="21"/>
  <c r="D181" i="21"/>
  <c r="E181" i="21"/>
  <c r="F181" i="21"/>
  <c r="G181" i="21"/>
  <c r="H181" i="21"/>
  <c r="I181" i="21"/>
  <c r="J181" i="21"/>
  <c r="K181" i="21"/>
  <c r="L181" i="21"/>
  <c r="B182" i="21"/>
  <c r="C182" i="21"/>
  <c r="D182" i="21"/>
  <c r="E182" i="21"/>
  <c r="F182" i="21"/>
  <c r="G182" i="21"/>
  <c r="H182" i="21"/>
  <c r="I182" i="21"/>
  <c r="J182" i="21"/>
  <c r="K182" i="21"/>
  <c r="L182" i="21"/>
  <c r="B183" i="21"/>
  <c r="C183" i="21"/>
  <c r="D183" i="21"/>
  <c r="E183" i="21"/>
  <c r="F183" i="21"/>
  <c r="G183" i="21"/>
  <c r="H183" i="21"/>
  <c r="I183" i="21"/>
  <c r="J183" i="21"/>
  <c r="K183" i="21"/>
  <c r="L183" i="21"/>
  <c r="B184" i="21"/>
  <c r="C184" i="21"/>
  <c r="D184" i="21"/>
  <c r="E184" i="21"/>
  <c r="F184" i="21"/>
  <c r="G184" i="21"/>
  <c r="H184" i="21"/>
  <c r="I184" i="21"/>
  <c r="J184" i="21"/>
  <c r="K184" i="21"/>
  <c r="L184" i="21"/>
  <c r="B185" i="21"/>
  <c r="C185" i="21"/>
  <c r="D185" i="21"/>
  <c r="E185" i="21"/>
  <c r="F185" i="21"/>
  <c r="G185" i="21"/>
  <c r="H185" i="21"/>
  <c r="I185" i="21"/>
  <c r="J185" i="21"/>
  <c r="K185" i="21"/>
  <c r="L185" i="21"/>
  <c r="B186" i="21"/>
  <c r="C186" i="21"/>
  <c r="D186" i="21"/>
  <c r="E186" i="21"/>
  <c r="F186" i="21"/>
  <c r="G186" i="21"/>
  <c r="H186" i="21"/>
  <c r="I186" i="21"/>
  <c r="J186" i="21"/>
  <c r="K186" i="21"/>
  <c r="L186" i="21"/>
  <c r="B187" i="21"/>
  <c r="C187" i="21"/>
  <c r="D187" i="21"/>
  <c r="E187" i="21"/>
  <c r="F187" i="21"/>
  <c r="G187" i="21"/>
  <c r="H187" i="21"/>
  <c r="I187" i="21"/>
  <c r="J187" i="21"/>
  <c r="K187" i="21"/>
  <c r="L187" i="21"/>
  <c r="B188" i="21"/>
  <c r="C188" i="21"/>
  <c r="D188" i="21"/>
  <c r="E188" i="21"/>
  <c r="F188" i="21"/>
  <c r="G188" i="21"/>
  <c r="H188" i="21"/>
  <c r="I188" i="21"/>
  <c r="J188" i="21"/>
  <c r="K188" i="21"/>
  <c r="L188" i="21"/>
  <c r="B189" i="21"/>
  <c r="C189" i="21"/>
  <c r="D189" i="21"/>
  <c r="E189" i="21"/>
  <c r="F189" i="21"/>
  <c r="G189" i="21"/>
  <c r="H189" i="21"/>
  <c r="I189" i="21"/>
  <c r="J189" i="21"/>
  <c r="K189" i="21"/>
  <c r="L189" i="21"/>
  <c r="B190" i="21"/>
  <c r="C190" i="21"/>
  <c r="D190" i="21"/>
  <c r="E190" i="21"/>
  <c r="F190" i="21"/>
  <c r="G190" i="21"/>
  <c r="H190" i="21"/>
  <c r="I190" i="21"/>
  <c r="J190" i="21"/>
  <c r="K190" i="21"/>
  <c r="L190" i="21"/>
  <c r="B191" i="21"/>
  <c r="C191" i="21"/>
  <c r="D191" i="21"/>
  <c r="E191" i="21"/>
  <c r="F191" i="21"/>
  <c r="G191" i="21"/>
  <c r="H191" i="21"/>
  <c r="I191" i="21"/>
  <c r="J191" i="21"/>
  <c r="K191" i="21"/>
  <c r="L191" i="21"/>
  <c r="B192" i="21"/>
  <c r="C192" i="21"/>
  <c r="D192" i="21"/>
  <c r="E192" i="21"/>
  <c r="F192" i="21"/>
  <c r="G192" i="21"/>
  <c r="H192" i="21"/>
  <c r="I192" i="21"/>
  <c r="J192" i="21"/>
  <c r="K192" i="21"/>
  <c r="L192" i="21"/>
  <c r="B193" i="21"/>
  <c r="C193" i="21"/>
  <c r="D193" i="21"/>
  <c r="E193" i="21"/>
  <c r="F193" i="21"/>
  <c r="G193" i="21"/>
  <c r="H193" i="21"/>
  <c r="I193" i="21"/>
  <c r="J193" i="21"/>
  <c r="K193" i="21"/>
  <c r="L193" i="21"/>
  <c r="B194" i="21"/>
  <c r="C194" i="21"/>
  <c r="D194" i="21"/>
  <c r="E194" i="21"/>
  <c r="F194" i="21"/>
  <c r="G194" i="21"/>
  <c r="H194" i="21"/>
  <c r="I194" i="21"/>
  <c r="J194" i="21"/>
  <c r="K194" i="21"/>
  <c r="L194" i="21"/>
  <c r="B195" i="21"/>
  <c r="C195" i="21"/>
  <c r="D195" i="21"/>
  <c r="E195" i="21"/>
  <c r="F195" i="21"/>
  <c r="G195" i="21"/>
  <c r="H195" i="21"/>
  <c r="I195" i="21"/>
  <c r="J195" i="21"/>
  <c r="K195" i="21"/>
  <c r="L195" i="21"/>
  <c r="B196" i="21"/>
  <c r="C196" i="21"/>
  <c r="D196" i="21"/>
  <c r="E196" i="21"/>
  <c r="F196" i="21"/>
  <c r="G196" i="21"/>
  <c r="H196" i="21"/>
  <c r="I196" i="21"/>
  <c r="J196" i="21"/>
  <c r="K196" i="21"/>
  <c r="L196" i="21"/>
  <c r="B197" i="21"/>
  <c r="C197" i="21"/>
  <c r="D197" i="21"/>
  <c r="E197" i="21"/>
  <c r="F197" i="21"/>
  <c r="G197" i="21"/>
  <c r="H197" i="21"/>
  <c r="I197" i="21"/>
  <c r="J197" i="21"/>
  <c r="K197" i="21"/>
  <c r="L197" i="21"/>
  <c r="B198" i="21"/>
  <c r="C198" i="21"/>
  <c r="D198" i="21"/>
  <c r="E198" i="21"/>
  <c r="F198" i="21"/>
  <c r="G198" i="21"/>
  <c r="H198" i="21"/>
  <c r="I198" i="21"/>
  <c r="J198" i="21"/>
  <c r="K198" i="21"/>
  <c r="L198" i="21"/>
  <c r="B199" i="21"/>
  <c r="C199" i="21"/>
  <c r="D199" i="21"/>
  <c r="E199" i="21"/>
  <c r="F199" i="21"/>
  <c r="G199" i="21"/>
  <c r="H199" i="21"/>
  <c r="I199" i="21"/>
  <c r="J199" i="21"/>
  <c r="K199" i="21"/>
  <c r="L199" i="21"/>
  <c r="B200" i="21"/>
  <c r="C200" i="21"/>
  <c r="D200" i="21"/>
  <c r="E200" i="21"/>
  <c r="F200" i="21"/>
  <c r="G200" i="21"/>
  <c r="H200" i="21"/>
  <c r="I200" i="21"/>
  <c r="J200" i="21"/>
  <c r="K200" i="21"/>
  <c r="L200" i="21"/>
  <c r="B201" i="21"/>
  <c r="C201" i="21"/>
  <c r="D201" i="21"/>
  <c r="E201" i="21"/>
  <c r="F201" i="21"/>
  <c r="G201" i="21"/>
  <c r="H201" i="21"/>
  <c r="I201" i="21"/>
  <c r="J201" i="21"/>
  <c r="K201" i="21"/>
  <c r="L201" i="21"/>
  <c r="B202" i="21"/>
  <c r="C202" i="21"/>
  <c r="D202" i="21"/>
  <c r="E202" i="21"/>
  <c r="F202" i="21"/>
  <c r="G202" i="21"/>
  <c r="H202" i="21"/>
  <c r="I202" i="21"/>
  <c r="J202" i="21"/>
  <c r="K202" i="21"/>
  <c r="L202" i="21"/>
  <c r="B203" i="21"/>
  <c r="C203" i="21"/>
  <c r="D203" i="21"/>
  <c r="E203" i="21"/>
  <c r="F203" i="21"/>
  <c r="G203" i="21"/>
  <c r="H203" i="21"/>
  <c r="I203" i="21"/>
  <c r="J203" i="21"/>
  <c r="K203" i="21"/>
  <c r="L203" i="21"/>
  <c r="B204" i="21"/>
  <c r="C204" i="21"/>
  <c r="D204" i="21"/>
  <c r="E204" i="21"/>
  <c r="F204" i="21"/>
  <c r="G204" i="21"/>
  <c r="H204" i="21"/>
  <c r="I204" i="21"/>
  <c r="J204" i="21"/>
  <c r="K204" i="21"/>
  <c r="L204" i="21"/>
  <c r="B205" i="21"/>
  <c r="C205" i="21"/>
  <c r="D205" i="21"/>
  <c r="E205" i="21"/>
  <c r="F205" i="21"/>
  <c r="G205" i="21"/>
  <c r="H205" i="21"/>
  <c r="I205" i="21"/>
  <c r="J205" i="21"/>
  <c r="K205" i="21"/>
  <c r="L205" i="21"/>
  <c r="B206" i="21"/>
  <c r="C206" i="21"/>
  <c r="D206" i="21"/>
  <c r="E206" i="21"/>
  <c r="F206" i="21"/>
  <c r="G206" i="21"/>
  <c r="H206" i="21"/>
  <c r="I206" i="21"/>
  <c r="J206" i="21"/>
  <c r="K206" i="21"/>
  <c r="L206" i="21"/>
  <c r="B207" i="21"/>
  <c r="C207" i="21"/>
  <c r="D207" i="21"/>
  <c r="E207" i="21"/>
  <c r="F207" i="21"/>
  <c r="G207" i="21"/>
  <c r="H207" i="21"/>
  <c r="I207" i="21"/>
  <c r="J207" i="21"/>
  <c r="K207" i="21"/>
  <c r="L207" i="21"/>
  <c r="B208" i="21"/>
  <c r="C208" i="21"/>
  <c r="D208" i="21"/>
  <c r="E208" i="21"/>
  <c r="F208" i="21"/>
  <c r="G208" i="21"/>
  <c r="H208" i="21"/>
  <c r="I208" i="21"/>
  <c r="J208" i="21"/>
  <c r="K208" i="21"/>
  <c r="L208" i="21"/>
  <c r="B209" i="21"/>
  <c r="C209" i="21"/>
  <c r="D209" i="21"/>
  <c r="E209" i="21"/>
  <c r="F209" i="21"/>
  <c r="G209" i="21"/>
  <c r="H209" i="21"/>
  <c r="I209" i="21"/>
  <c r="J209" i="21"/>
  <c r="K209" i="21"/>
  <c r="L209" i="21"/>
  <c r="B210" i="21"/>
  <c r="C210" i="21"/>
  <c r="D210" i="21"/>
  <c r="E210" i="21"/>
  <c r="F210" i="21"/>
  <c r="G210" i="21"/>
  <c r="H210" i="21"/>
  <c r="I210" i="21"/>
  <c r="J210" i="21"/>
  <c r="K210" i="21"/>
  <c r="L210" i="21"/>
  <c r="B211" i="21"/>
  <c r="C211" i="21"/>
  <c r="D211" i="21"/>
  <c r="E211" i="21"/>
  <c r="F211" i="21"/>
  <c r="G211" i="21"/>
  <c r="H211" i="21"/>
  <c r="I211" i="21"/>
  <c r="J211" i="21"/>
  <c r="K211" i="21"/>
  <c r="L211" i="21"/>
  <c r="B212" i="21"/>
  <c r="C212" i="21"/>
  <c r="D212" i="21"/>
  <c r="E212" i="21"/>
  <c r="F212" i="21"/>
  <c r="G212" i="21"/>
  <c r="H212" i="21"/>
  <c r="I212" i="21"/>
  <c r="J212" i="21"/>
  <c r="K212" i="21"/>
  <c r="L212" i="21"/>
  <c r="B213" i="21"/>
  <c r="C213" i="21"/>
  <c r="D213" i="21"/>
  <c r="E213" i="21"/>
  <c r="F213" i="21"/>
  <c r="G213" i="21"/>
  <c r="H213" i="21"/>
  <c r="I213" i="21"/>
  <c r="J213" i="21"/>
  <c r="K213" i="21"/>
  <c r="L213" i="21"/>
  <c r="B214" i="21"/>
  <c r="C214" i="21"/>
  <c r="D214" i="21"/>
  <c r="E214" i="21"/>
  <c r="F214" i="21"/>
  <c r="G214" i="21"/>
  <c r="H214" i="21"/>
  <c r="I214" i="21"/>
  <c r="J214" i="21"/>
  <c r="K214" i="21"/>
  <c r="L214" i="21"/>
  <c r="B215" i="21"/>
  <c r="C215" i="21"/>
  <c r="D215" i="21"/>
  <c r="E215" i="21"/>
  <c r="F215" i="21"/>
  <c r="G215" i="21"/>
  <c r="H215" i="21"/>
  <c r="I215" i="21"/>
  <c r="J215" i="21"/>
  <c r="K215" i="21"/>
  <c r="L215" i="21"/>
  <c r="B216" i="21"/>
  <c r="C216" i="21"/>
  <c r="D216" i="21"/>
  <c r="E216" i="21"/>
  <c r="F216" i="21"/>
  <c r="G216" i="21"/>
  <c r="H216" i="21"/>
  <c r="I216" i="21"/>
  <c r="J216" i="21"/>
  <c r="K216" i="21"/>
  <c r="L216" i="21"/>
  <c r="B217" i="21"/>
  <c r="C217" i="21"/>
  <c r="D217" i="21"/>
  <c r="E217" i="21"/>
  <c r="F217" i="21"/>
  <c r="G217" i="21"/>
  <c r="H217" i="21"/>
  <c r="I217" i="21"/>
  <c r="J217" i="21"/>
  <c r="K217" i="21"/>
  <c r="L217" i="21"/>
  <c r="B218" i="21"/>
  <c r="C218" i="21"/>
  <c r="D218" i="21"/>
  <c r="E218" i="21"/>
  <c r="F218" i="21"/>
  <c r="G218" i="21"/>
  <c r="H218" i="21"/>
  <c r="I218" i="21"/>
  <c r="J218" i="21"/>
  <c r="K218" i="21"/>
  <c r="L218" i="21"/>
  <c r="B219" i="21"/>
  <c r="C219" i="21"/>
  <c r="D219" i="21"/>
  <c r="E219" i="21"/>
  <c r="F219" i="21"/>
  <c r="G219" i="21"/>
  <c r="H219" i="21"/>
  <c r="I219" i="21"/>
  <c r="J219" i="21"/>
  <c r="K219" i="21"/>
  <c r="L219" i="21"/>
  <c r="B220" i="21"/>
  <c r="C220" i="21"/>
  <c r="D220" i="21"/>
  <c r="E220" i="21"/>
  <c r="F220" i="21"/>
  <c r="G220" i="21"/>
  <c r="H220" i="21"/>
  <c r="I220" i="21"/>
  <c r="J220" i="21"/>
  <c r="K220" i="21"/>
  <c r="L220" i="21"/>
  <c r="B221" i="21"/>
  <c r="C221" i="21"/>
  <c r="D221" i="21"/>
  <c r="E221" i="21"/>
  <c r="F221" i="21"/>
  <c r="G221" i="21"/>
  <c r="H221" i="21"/>
  <c r="I221" i="21"/>
  <c r="J221" i="21"/>
  <c r="K221" i="21"/>
  <c r="L221" i="21"/>
  <c r="B222" i="21"/>
  <c r="C222" i="21"/>
  <c r="D222" i="21"/>
  <c r="E222" i="21"/>
  <c r="F222" i="21"/>
  <c r="G222" i="21"/>
  <c r="H222" i="21"/>
  <c r="I222" i="21"/>
  <c r="J222" i="21"/>
  <c r="K222" i="21"/>
  <c r="L222" i="21"/>
  <c r="B223" i="21"/>
  <c r="C223" i="21"/>
  <c r="D223" i="21"/>
  <c r="E223" i="21"/>
  <c r="F223" i="21"/>
  <c r="G223" i="21"/>
  <c r="H223" i="21"/>
  <c r="I223" i="21"/>
  <c r="J223" i="21"/>
  <c r="K223" i="21"/>
  <c r="L223" i="21"/>
  <c r="C153" i="21"/>
  <c r="D153" i="21"/>
  <c r="E153" i="21"/>
  <c r="F153" i="21"/>
  <c r="G153" i="21"/>
  <c r="H153" i="21"/>
  <c r="I153" i="21"/>
  <c r="J153" i="21"/>
  <c r="K153" i="21"/>
  <c r="L153" i="21"/>
  <c r="B153" i="21"/>
  <c r="N83" i="21"/>
  <c r="O83" i="21"/>
  <c r="P83" i="21"/>
  <c r="N92" i="21"/>
  <c r="O92" i="21"/>
  <c r="N94" i="21"/>
  <c r="O94" i="21"/>
  <c r="P97" i="21"/>
  <c r="Q97" i="21"/>
  <c r="R97" i="21"/>
  <c r="S97" i="21"/>
  <c r="T97" i="21"/>
  <c r="U97" i="21"/>
  <c r="V97" i="21"/>
  <c r="W97" i="21"/>
  <c r="X97" i="21"/>
  <c r="Y97" i="21"/>
  <c r="P98" i="21"/>
  <c r="Q98" i="21"/>
  <c r="R98" i="21"/>
  <c r="S98" i="21"/>
  <c r="T98" i="21"/>
  <c r="U98" i="21"/>
  <c r="V98" i="21"/>
  <c r="W98" i="21"/>
  <c r="X98" i="21"/>
  <c r="Y98" i="21"/>
  <c r="P78" i="21"/>
  <c r="Q78" i="21"/>
  <c r="R78" i="21"/>
  <c r="S78" i="21"/>
  <c r="T78" i="21"/>
  <c r="U78" i="21"/>
  <c r="V78" i="21"/>
  <c r="W78" i="21"/>
  <c r="X78" i="21"/>
  <c r="Y78" i="21"/>
  <c r="B79" i="21"/>
  <c r="C79" i="21"/>
  <c r="D79" i="21"/>
  <c r="E79" i="21"/>
  <c r="F79" i="21"/>
  <c r="G79" i="21"/>
  <c r="H79" i="21"/>
  <c r="I79" i="21"/>
  <c r="J79" i="21"/>
  <c r="K79" i="21"/>
  <c r="L79" i="21"/>
  <c r="B80" i="21"/>
  <c r="C80" i="21"/>
  <c r="D80" i="21"/>
  <c r="E80" i="21"/>
  <c r="F80" i="21"/>
  <c r="G80" i="21"/>
  <c r="H80" i="21"/>
  <c r="I80" i="21"/>
  <c r="J80" i="21"/>
  <c r="K80" i="21"/>
  <c r="L80" i="21"/>
  <c r="B81" i="21"/>
  <c r="C81" i="21"/>
  <c r="D81" i="21"/>
  <c r="E81" i="21"/>
  <c r="F81" i="21"/>
  <c r="G81" i="21"/>
  <c r="H81" i="21"/>
  <c r="I81" i="21"/>
  <c r="J81" i="21"/>
  <c r="K81" i="21"/>
  <c r="L81" i="21"/>
  <c r="B82" i="21"/>
  <c r="C82" i="21"/>
  <c r="D82" i="21"/>
  <c r="E82" i="21"/>
  <c r="F82" i="21"/>
  <c r="G82" i="21"/>
  <c r="H82" i="21"/>
  <c r="I82" i="21"/>
  <c r="J82" i="21"/>
  <c r="K82" i="21"/>
  <c r="L82" i="21"/>
  <c r="B83" i="21"/>
  <c r="C83" i="21"/>
  <c r="D83" i="21"/>
  <c r="E83" i="21"/>
  <c r="F83" i="21"/>
  <c r="G83" i="21"/>
  <c r="H83" i="21"/>
  <c r="I83" i="21"/>
  <c r="J83" i="21"/>
  <c r="K83" i="21"/>
  <c r="L83" i="21"/>
  <c r="B84" i="21"/>
  <c r="C84" i="21"/>
  <c r="D84" i="21"/>
  <c r="E84" i="21"/>
  <c r="F84" i="21"/>
  <c r="G84" i="21"/>
  <c r="H84" i="21"/>
  <c r="I84" i="21"/>
  <c r="J84" i="21"/>
  <c r="K84" i="21"/>
  <c r="L84" i="21"/>
  <c r="B85" i="21"/>
  <c r="C85" i="21"/>
  <c r="D85" i="21"/>
  <c r="E85" i="21"/>
  <c r="F85" i="21"/>
  <c r="G85" i="21"/>
  <c r="H85" i="21"/>
  <c r="I85" i="21"/>
  <c r="J85" i="21"/>
  <c r="K85" i="21"/>
  <c r="L85" i="21"/>
  <c r="B86" i="21"/>
  <c r="C86" i="21"/>
  <c r="D86" i="21"/>
  <c r="E86" i="21"/>
  <c r="F86" i="21"/>
  <c r="G86" i="21"/>
  <c r="H86" i="21"/>
  <c r="I86" i="21"/>
  <c r="J86" i="21"/>
  <c r="K86" i="21"/>
  <c r="L86" i="21"/>
  <c r="B87" i="21"/>
  <c r="C87" i="21"/>
  <c r="D87" i="21"/>
  <c r="E87" i="21"/>
  <c r="F87" i="21"/>
  <c r="G87" i="21"/>
  <c r="H87" i="21"/>
  <c r="I87" i="21"/>
  <c r="J87" i="21"/>
  <c r="K87" i="21"/>
  <c r="L87" i="21"/>
  <c r="B88" i="21"/>
  <c r="C88" i="21"/>
  <c r="D88" i="21"/>
  <c r="E88" i="21"/>
  <c r="F88" i="21"/>
  <c r="G88" i="21"/>
  <c r="H88" i="21"/>
  <c r="I88" i="21"/>
  <c r="J88" i="21"/>
  <c r="K88" i="21"/>
  <c r="L88" i="21"/>
  <c r="B89" i="21"/>
  <c r="C89" i="21"/>
  <c r="D89" i="21"/>
  <c r="E89" i="21"/>
  <c r="F89" i="21"/>
  <c r="G89" i="21"/>
  <c r="H89" i="21"/>
  <c r="I89" i="21"/>
  <c r="J89" i="21"/>
  <c r="K89" i="21"/>
  <c r="L89" i="21"/>
  <c r="B90" i="21"/>
  <c r="C90" i="21"/>
  <c r="D90" i="21"/>
  <c r="E90" i="21"/>
  <c r="F90" i="21"/>
  <c r="G90" i="21"/>
  <c r="H90" i="21"/>
  <c r="I90" i="21"/>
  <c r="J90" i="21"/>
  <c r="K90" i="21"/>
  <c r="L90" i="21"/>
  <c r="B91" i="21"/>
  <c r="C91" i="21"/>
  <c r="D91" i="21"/>
  <c r="E91" i="21"/>
  <c r="F91" i="21"/>
  <c r="G91" i="21"/>
  <c r="H91" i="21"/>
  <c r="I91" i="21"/>
  <c r="J91" i="21"/>
  <c r="K91" i="21"/>
  <c r="L91" i="21"/>
  <c r="B92" i="21"/>
  <c r="C92" i="21"/>
  <c r="D92" i="21"/>
  <c r="E92" i="21"/>
  <c r="F92" i="21"/>
  <c r="G92" i="21"/>
  <c r="H92" i="21"/>
  <c r="I92" i="21"/>
  <c r="J92" i="21"/>
  <c r="K92" i="21"/>
  <c r="L92" i="21"/>
  <c r="B93" i="21"/>
  <c r="C93" i="21"/>
  <c r="D93" i="21"/>
  <c r="E93" i="21"/>
  <c r="F93" i="21"/>
  <c r="G93" i="21"/>
  <c r="H93" i="21"/>
  <c r="I93" i="21"/>
  <c r="J93" i="21"/>
  <c r="K93" i="21"/>
  <c r="L93" i="21"/>
  <c r="B94" i="21"/>
  <c r="C94" i="21"/>
  <c r="D94" i="21"/>
  <c r="E94" i="21"/>
  <c r="F94" i="21"/>
  <c r="G94" i="21"/>
  <c r="H94" i="21"/>
  <c r="I94" i="21"/>
  <c r="J94" i="21"/>
  <c r="K94" i="21"/>
  <c r="L94" i="21"/>
  <c r="B95" i="21"/>
  <c r="C95" i="21"/>
  <c r="D95" i="21"/>
  <c r="E95" i="21"/>
  <c r="F95" i="21"/>
  <c r="G95" i="21"/>
  <c r="H95" i="21"/>
  <c r="I95" i="21"/>
  <c r="J95" i="21"/>
  <c r="K95" i="21"/>
  <c r="L95" i="21"/>
  <c r="B96" i="21"/>
  <c r="C96" i="21"/>
  <c r="D96" i="21"/>
  <c r="E96" i="21"/>
  <c r="F96" i="21"/>
  <c r="G96" i="21"/>
  <c r="H96" i="21"/>
  <c r="I96" i="21"/>
  <c r="J96" i="21"/>
  <c r="K96" i="21"/>
  <c r="L96" i="21"/>
  <c r="B97" i="21"/>
  <c r="C97" i="21"/>
  <c r="D97" i="21"/>
  <c r="E97" i="21"/>
  <c r="F97" i="21"/>
  <c r="G97" i="21"/>
  <c r="H97" i="21"/>
  <c r="I97" i="21"/>
  <c r="J97" i="21"/>
  <c r="K97" i="21"/>
  <c r="L97" i="21"/>
  <c r="B98" i="21"/>
  <c r="C98" i="21"/>
  <c r="D98" i="21"/>
  <c r="E98" i="21"/>
  <c r="F98" i="21"/>
  <c r="G98" i="21"/>
  <c r="H98" i="21"/>
  <c r="I98" i="21"/>
  <c r="J98" i="21"/>
  <c r="K98" i="21"/>
  <c r="L98" i="21"/>
  <c r="B99" i="21"/>
  <c r="C99" i="21"/>
  <c r="D99" i="21"/>
  <c r="E99" i="21"/>
  <c r="F99" i="21"/>
  <c r="G99" i="21"/>
  <c r="H99" i="21"/>
  <c r="I99" i="21"/>
  <c r="J99" i="21"/>
  <c r="K99" i="21"/>
  <c r="L99" i="21"/>
  <c r="B100" i="21"/>
  <c r="C100" i="21"/>
  <c r="D100" i="21"/>
  <c r="E100" i="21"/>
  <c r="F100" i="21"/>
  <c r="G100" i="21"/>
  <c r="H100" i="21"/>
  <c r="I100" i="21"/>
  <c r="J100" i="21"/>
  <c r="K100" i="21"/>
  <c r="L100" i="21"/>
  <c r="B101" i="21"/>
  <c r="C101" i="21"/>
  <c r="D101" i="21"/>
  <c r="E101" i="21"/>
  <c r="F101" i="21"/>
  <c r="G101" i="21"/>
  <c r="H101" i="21"/>
  <c r="I101" i="21"/>
  <c r="J101" i="21"/>
  <c r="K101" i="21"/>
  <c r="L101" i="21"/>
  <c r="B102" i="21"/>
  <c r="C102" i="21"/>
  <c r="D102" i="21"/>
  <c r="E102" i="21"/>
  <c r="F102" i="21"/>
  <c r="G102" i="21"/>
  <c r="H102" i="21"/>
  <c r="I102" i="21"/>
  <c r="J102" i="21"/>
  <c r="K102" i="21"/>
  <c r="L102" i="21"/>
  <c r="B103" i="21"/>
  <c r="C103" i="21"/>
  <c r="D103" i="21"/>
  <c r="E103" i="21"/>
  <c r="F103" i="21"/>
  <c r="G103" i="21"/>
  <c r="H103" i="21"/>
  <c r="I103" i="21"/>
  <c r="J103" i="21"/>
  <c r="K103" i="21"/>
  <c r="L103" i="21"/>
  <c r="B104" i="21"/>
  <c r="C104" i="21"/>
  <c r="D104" i="21"/>
  <c r="E104" i="21"/>
  <c r="F104" i="21"/>
  <c r="G104" i="21"/>
  <c r="H104" i="21"/>
  <c r="I104" i="21"/>
  <c r="J104" i="21"/>
  <c r="K104" i="21"/>
  <c r="L104" i="21"/>
  <c r="B105" i="21"/>
  <c r="C105" i="21"/>
  <c r="D105" i="21"/>
  <c r="E105" i="21"/>
  <c r="F105" i="21"/>
  <c r="G105" i="21"/>
  <c r="H105" i="21"/>
  <c r="I105" i="21"/>
  <c r="J105" i="21"/>
  <c r="K105" i="21"/>
  <c r="L105" i="21"/>
  <c r="B106" i="21"/>
  <c r="C106" i="21"/>
  <c r="D106" i="21"/>
  <c r="E106" i="21"/>
  <c r="F106" i="21"/>
  <c r="G106" i="21"/>
  <c r="H106" i="21"/>
  <c r="I106" i="21"/>
  <c r="J106" i="21"/>
  <c r="K106" i="21"/>
  <c r="L106" i="21"/>
  <c r="B107" i="21"/>
  <c r="C107" i="21"/>
  <c r="D107" i="21"/>
  <c r="E107" i="21"/>
  <c r="F107" i="21"/>
  <c r="G107" i="21"/>
  <c r="H107" i="21"/>
  <c r="I107" i="21"/>
  <c r="J107" i="21"/>
  <c r="K107" i="21"/>
  <c r="L107" i="21"/>
  <c r="B108" i="21"/>
  <c r="C108" i="21"/>
  <c r="D108" i="21"/>
  <c r="E108" i="21"/>
  <c r="F108" i="21"/>
  <c r="G108" i="21"/>
  <c r="H108" i="21"/>
  <c r="I108" i="21"/>
  <c r="J108" i="21"/>
  <c r="K108" i="21"/>
  <c r="L108" i="21"/>
  <c r="B109" i="21"/>
  <c r="C109" i="21"/>
  <c r="D109" i="21"/>
  <c r="E109" i="21"/>
  <c r="F109" i="21"/>
  <c r="G109" i="21"/>
  <c r="H109" i="21"/>
  <c r="I109" i="21"/>
  <c r="J109" i="21"/>
  <c r="K109" i="21"/>
  <c r="L109" i="21"/>
  <c r="B110" i="21"/>
  <c r="C110" i="21"/>
  <c r="D110" i="21"/>
  <c r="E110" i="21"/>
  <c r="F110" i="21"/>
  <c r="G110" i="21"/>
  <c r="H110" i="21"/>
  <c r="I110" i="21"/>
  <c r="J110" i="21"/>
  <c r="K110" i="21"/>
  <c r="L110" i="21"/>
  <c r="B111" i="21"/>
  <c r="C111" i="21"/>
  <c r="D111" i="21"/>
  <c r="E111" i="21"/>
  <c r="F111" i="21"/>
  <c r="G111" i="21"/>
  <c r="H111" i="21"/>
  <c r="I111" i="21"/>
  <c r="J111" i="21"/>
  <c r="K111" i="21"/>
  <c r="L111" i="21"/>
  <c r="B112" i="21"/>
  <c r="C112" i="21"/>
  <c r="D112" i="21"/>
  <c r="E112" i="21"/>
  <c r="F112" i="21"/>
  <c r="G112" i="21"/>
  <c r="H112" i="21"/>
  <c r="I112" i="21"/>
  <c r="J112" i="21"/>
  <c r="K112" i="21"/>
  <c r="L112" i="21"/>
  <c r="B113" i="21"/>
  <c r="C113" i="21"/>
  <c r="D113" i="21"/>
  <c r="E113" i="21"/>
  <c r="F113" i="21"/>
  <c r="G113" i="21"/>
  <c r="H113" i="21"/>
  <c r="I113" i="21"/>
  <c r="J113" i="21"/>
  <c r="K113" i="21"/>
  <c r="L113" i="21"/>
  <c r="B114" i="21"/>
  <c r="C114" i="21"/>
  <c r="D114" i="21"/>
  <c r="E114" i="21"/>
  <c r="F114" i="21"/>
  <c r="G114" i="21"/>
  <c r="H114" i="21"/>
  <c r="I114" i="21"/>
  <c r="J114" i="21"/>
  <c r="K114" i="21"/>
  <c r="L114" i="21"/>
  <c r="B115" i="21"/>
  <c r="C115" i="21"/>
  <c r="D115" i="21"/>
  <c r="E115" i="21"/>
  <c r="F115" i="21"/>
  <c r="G115" i="21"/>
  <c r="H115" i="21"/>
  <c r="I115" i="21"/>
  <c r="J115" i="21"/>
  <c r="K115" i="21"/>
  <c r="L115" i="21"/>
  <c r="B116" i="21"/>
  <c r="C116" i="21"/>
  <c r="D116" i="21"/>
  <c r="E116" i="21"/>
  <c r="F116" i="21"/>
  <c r="G116" i="21"/>
  <c r="H116" i="21"/>
  <c r="I116" i="21"/>
  <c r="J116" i="21"/>
  <c r="K116" i="21"/>
  <c r="L116" i="21"/>
  <c r="B117" i="21"/>
  <c r="C117" i="21"/>
  <c r="D117" i="21"/>
  <c r="E117" i="21"/>
  <c r="F117" i="21"/>
  <c r="G117" i="21"/>
  <c r="H117" i="21"/>
  <c r="I117" i="21"/>
  <c r="J117" i="21"/>
  <c r="K117" i="21"/>
  <c r="L117" i="21"/>
  <c r="B118" i="21"/>
  <c r="C118" i="21"/>
  <c r="D118" i="21"/>
  <c r="E118" i="21"/>
  <c r="F118" i="21"/>
  <c r="G118" i="21"/>
  <c r="H118" i="21"/>
  <c r="I118" i="21"/>
  <c r="J118" i="21"/>
  <c r="K118" i="21"/>
  <c r="L118" i="21"/>
  <c r="B119" i="21"/>
  <c r="C119" i="21"/>
  <c r="D119" i="21"/>
  <c r="E119" i="21"/>
  <c r="F119" i="21"/>
  <c r="G119" i="21"/>
  <c r="H119" i="21"/>
  <c r="I119" i="21"/>
  <c r="J119" i="21"/>
  <c r="K119" i="21"/>
  <c r="L119" i="21"/>
  <c r="B120" i="21"/>
  <c r="C120" i="21"/>
  <c r="D120" i="21"/>
  <c r="E120" i="21"/>
  <c r="F120" i="21"/>
  <c r="G120" i="21"/>
  <c r="H120" i="21"/>
  <c r="I120" i="21"/>
  <c r="J120" i="21"/>
  <c r="K120" i="21"/>
  <c r="L120" i="21"/>
  <c r="B121" i="21"/>
  <c r="C121" i="21"/>
  <c r="D121" i="21"/>
  <c r="E121" i="21"/>
  <c r="F121" i="21"/>
  <c r="G121" i="21"/>
  <c r="H121" i="21"/>
  <c r="I121" i="21"/>
  <c r="J121" i="21"/>
  <c r="K121" i="21"/>
  <c r="L121" i="21"/>
  <c r="B122" i="21"/>
  <c r="C122" i="21"/>
  <c r="D122" i="21"/>
  <c r="E122" i="21"/>
  <c r="F122" i="21"/>
  <c r="G122" i="21"/>
  <c r="H122" i="21"/>
  <c r="I122" i="21"/>
  <c r="J122" i="21"/>
  <c r="K122" i="21"/>
  <c r="L122" i="21"/>
  <c r="B123" i="21"/>
  <c r="C123" i="21"/>
  <c r="D123" i="21"/>
  <c r="E123" i="21"/>
  <c r="F123" i="21"/>
  <c r="G123" i="21"/>
  <c r="H123" i="21"/>
  <c r="I123" i="21"/>
  <c r="J123" i="21"/>
  <c r="K123" i="21"/>
  <c r="L123" i="21"/>
  <c r="B124" i="21"/>
  <c r="C124" i="21"/>
  <c r="D124" i="21"/>
  <c r="E124" i="21"/>
  <c r="F124" i="21"/>
  <c r="G124" i="21"/>
  <c r="H124" i="21"/>
  <c r="I124" i="21"/>
  <c r="J124" i="21"/>
  <c r="K124" i="21"/>
  <c r="L124" i="21"/>
  <c r="B125" i="21"/>
  <c r="C125" i="21"/>
  <c r="D125" i="21"/>
  <c r="E125" i="21"/>
  <c r="F125" i="21"/>
  <c r="G125" i="21"/>
  <c r="H125" i="21"/>
  <c r="I125" i="21"/>
  <c r="J125" i="21"/>
  <c r="K125" i="21"/>
  <c r="L125" i="21"/>
  <c r="B126" i="21"/>
  <c r="C126" i="21"/>
  <c r="D126" i="21"/>
  <c r="E126" i="21"/>
  <c r="F126" i="21"/>
  <c r="G126" i="21"/>
  <c r="H126" i="21"/>
  <c r="I126" i="21"/>
  <c r="J126" i="21"/>
  <c r="K126" i="21"/>
  <c r="L126" i="21"/>
  <c r="B127" i="21"/>
  <c r="C127" i="21"/>
  <c r="D127" i="21"/>
  <c r="E127" i="21"/>
  <c r="F127" i="21"/>
  <c r="G127" i="21"/>
  <c r="H127" i="21"/>
  <c r="I127" i="21"/>
  <c r="J127" i="21"/>
  <c r="K127" i="21"/>
  <c r="L127" i="21"/>
  <c r="B128" i="21"/>
  <c r="C128" i="21"/>
  <c r="D128" i="21"/>
  <c r="E128" i="21"/>
  <c r="F128" i="21"/>
  <c r="G128" i="21"/>
  <c r="H128" i="21"/>
  <c r="I128" i="21"/>
  <c r="J128" i="21"/>
  <c r="K128" i="21"/>
  <c r="L128" i="21"/>
  <c r="B129" i="21"/>
  <c r="C129" i="21"/>
  <c r="D129" i="21"/>
  <c r="E129" i="21"/>
  <c r="F129" i="21"/>
  <c r="G129" i="21"/>
  <c r="H129" i="21"/>
  <c r="I129" i="21"/>
  <c r="J129" i="21"/>
  <c r="K129" i="21"/>
  <c r="L129" i="21"/>
  <c r="B130" i="21"/>
  <c r="C130" i="21"/>
  <c r="D130" i="21"/>
  <c r="E130" i="21"/>
  <c r="F130" i="21"/>
  <c r="G130" i="21"/>
  <c r="H130" i="21"/>
  <c r="I130" i="21"/>
  <c r="J130" i="21"/>
  <c r="K130" i="21"/>
  <c r="L130" i="21"/>
  <c r="B131" i="21"/>
  <c r="C131" i="21"/>
  <c r="D131" i="21"/>
  <c r="E131" i="21"/>
  <c r="F131" i="21"/>
  <c r="G131" i="21"/>
  <c r="H131" i="21"/>
  <c r="I131" i="21"/>
  <c r="J131" i="21"/>
  <c r="K131" i="21"/>
  <c r="L131" i="21"/>
  <c r="B132" i="21"/>
  <c r="C132" i="21"/>
  <c r="D132" i="21"/>
  <c r="E132" i="21"/>
  <c r="F132" i="21"/>
  <c r="G132" i="21"/>
  <c r="H132" i="21"/>
  <c r="I132" i="21"/>
  <c r="J132" i="21"/>
  <c r="K132" i="21"/>
  <c r="L132" i="21"/>
  <c r="B133" i="21"/>
  <c r="C133" i="21"/>
  <c r="D133" i="21"/>
  <c r="E133" i="21"/>
  <c r="F133" i="21"/>
  <c r="G133" i="21"/>
  <c r="H133" i="21"/>
  <c r="I133" i="21"/>
  <c r="J133" i="21"/>
  <c r="K133" i="21"/>
  <c r="L133" i="21"/>
  <c r="B134" i="21"/>
  <c r="C134" i="21"/>
  <c r="D134" i="21"/>
  <c r="E134" i="21"/>
  <c r="F134" i="21"/>
  <c r="G134" i="21"/>
  <c r="H134" i="21"/>
  <c r="I134" i="21"/>
  <c r="J134" i="21"/>
  <c r="K134" i="21"/>
  <c r="L134" i="21"/>
  <c r="B135" i="21"/>
  <c r="C135" i="21"/>
  <c r="D135" i="21"/>
  <c r="E135" i="21"/>
  <c r="F135" i="21"/>
  <c r="G135" i="21"/>
  <c r="H135" i="21"/>
  <c r="I135" i="21"/>
  <c r="J135" i="21"/>
  <c r="K135" i="21"/>
  <c r="L135" i="21"/>
  <c r="B136" i="21"/>
  <c r="C136" i="21"/>
  <c r="D136" i="21"/>
  <c r="E136" i="21"/>
  <c r="F136" i="21"/>
  <c r="G136" i="21"/>
  <c r="H136" i="21"/>
  <c r="I136" i="21"/>
  <c r="J136" i="21"/>
  <c r="K136" i="21"/>
  <c r="L136" i="21"/>
  <c r="B137" i="21"/>
  <c r="C137" i="21"/>
  <c r="D137" i="21"/>
  <c r="E137" i="21"/>
  <c r="F137" i="21"/>
  <c r="G137" i="21"/>
  <c r="H137" i="21"/>
  <c r="I137" i="21"/>
  <c r="J137" i="21"/>
  <c r="K137" i="21"/>
  <c r="L137" i="21"/>
  <c r="B138" i="21"/>
  <c r="C138" i="21"/>
  <c r="D138" i="21"/>
  <c r="E138" i="21"/>
  <c r="F138" i="21"/>
  <c r="G138" i="21"/>
  <c r="H138" i="21"/>
  <c r="I138" i="21"/>
  <c r="J138" i="21"/>
  <c r="K138" i="21"/>
  <c r="L138" i="21"/>
  <c r="B139" i="21"/>
  <c r="C139" i="21"/>
  <c r="D139" i="21"/>
  <c r="E139" i="21"/>
  <c r="F139" i="21"/>
  <c r="G139" i="21"/>
  <c r="H139" i="21"/>
  <c r="I139" i="21"/>
  <c r="J139" i="21"/>
  <c r="K139" i="21"/>
  <c r="L139" i="21"/>
  <c r="B140" i="21"/>
  <c r="C140" i="21"/>
  <c r="D140" i="21"/>
  <c r="E140" i="21"/>
  <c r="F140" i="21"/>
  <c r="G140" i="21"/>
  <c r="H140" i="21"/>
  <c r="I140" i="21"/>
  <c r="J140" i="21"/>
  <c r="K140" i="21"/>
  <c r="L140" i="21"/>
  <c r="B141" i="21"/>
  <c r="C141" i="21"/>
  <c r="D141" i="21"/>
  <c r="E141" i="21"/>
  <c r="F141" i="21"/>
  <c r="G141" i="21"/>
  <c r="H141" i="21"/>
  <c r="I141" i="21"/>
  <c r="J141" i="21"/>
  <c r="K141" i="21"/>
  <c r="L141" i="21"/>
  <c r="B142" i="21"/>
  <c r="C142" i="21"/>
  <c r="D142" i="21"/>
  <c r="E142" i="21"/>
  <c r="F142" i="21"/>
  <c r="G142" i="21"/>
  <c r="H142" i="21"/>
  <c r="I142" i="21"/>
  <c r="J142" i="21"/>
  <c r="K142" i="21"/>
  <c r="L142" i="21"/>
  <c r="B143" i="21"/>
  <c r="C143" i="21"/>
  <c r="D143" i="21"/>
  <c r="E143" i="21"/>
  <c r="F143" i="21"/>
  <c r="G143" i="21"/>
  <c r="H143" i="21"/>
  <c r="I143" i="21"/>
  <c r="J143" i="21"/>
  <c r="K143" i="21"/>
  <c r="L143" i="21"/>
  <c r="B144" i="21"/>
  <c r="C144" i="21"/>
  <c r="D144" i="21"/>
  <c r="E144" i="21"/>
  <c r="F144" i="21"/>
  <c r="G144" i="21"/>
  <c r="H144" i="21"/>
  <c r="I144" i="21"/>
  <c r="J144" i="21"/>
  <c r="K144" i="21"/>
  <c r="L144" i="21"/>
  <c r="B145" i="21"/>
  <c r="C145" i="21"/>
  <c r="D145" i="21"/>
  <c r="E145" i="21"/>
  <c r="F145" i="21"/>
  <c r="G145" i="21"/>
  <c r="H145" i="21"/>
  <c r="I145" i="21"/>
  <c r="J145" i="21"/>
  <c r="K145" i="21"/>
  <c r="L145" i="21"/>
  <c r="B146" i="21"/>
  <c r="C146" i="21"/>
  <c r="D146" i="21"/>
  <c r="E146" i="21"/>
  <c r="F146" i="21"/>
  <c r="G146" i="21"/>
  <c r="H146" i="21"/>
  <c r="I146" i="21"/>
  <c r="J146" i="21"/>
  <c r="K146" i="21"/>
  <c r="L146" i="21"/>
  <c r="B147" i="21"/>
  <c r="C147" i="21"/>
  <c r="D147" i="21"/>
  <c r="E147" i="21"/>
  <c r="F147" i="21"/>
  <c r="G147" i="21"/>
  <c r="H147" i="21"/>
  <c r="I147" i="21"/>
  <c r="J147" i="21"/>
  <c r="K147" i="21"/>
  <c r="L147" i="21"/>
  <c r="B148" i="21"/>
  <c r="C148" i="21"/>
  <c r="D148" i="21"/>
  <c r="E148" i="21"/>
  <c r="F148" i="21"/>
  <c r="G148" i="21"/>
  <c r="H148" i="21"/>
  <c r="I148" i="21"/>
  <c r="J148" i="21"/>
  <c r="K148" i="21"/>
  <c r="L148" i="21"/>
  <c r="B149" i="21"/>
  <c r="C149" i="21"/>
  <c r="D149" i="21"/>
  <c r="E149" i="21"/>
  <c r="F149" i="21"/>
  <c r="G149" i="21"/>
  <c r="H149" i="21"/>
  <c r="I149" i="21"/>
  <c r="J149" i="21"/>
  <c r="K149" i="21"/>
  <c r="L149" i="21"/>
  <c r="B150" i="21"/>
  <c r="C150" i="21"/>
  <c r="D150" i="21"/>
  <c r="E150" i="21"/>
  <c r="F150" i="21"/>
  <c r="G150" i="21"/>
  <c r="H150" i="21"/>
  <c r="I150" i="21"/>
  <c r="J150" i="21"/>
  <c r="K150" i="21"/>
  <c r="L150" i="21"/>
  <c r="B151" i="21"/>
  <c r="C151" i="21"/>
  <c r="D151" i="21"/>
  <c r="E151" i="21"/>
  <c r="F151" i="21"/>
  <c r="G151" i="21"/>
  <c r="H151" i="21"/>
  <c r="I151" i="21"/>
  <c r="J151" i="21"/>
  <c r="K151" i="21"/>
  <c r="L151" i="21"/>
  <c r="B152" i="21"/>
  <c r="C152" i="21"/>
  <c r="D152" i="21"/>
  <c r="E152" i="21"/>
  <c r="F152" i="21"/>
  <c r="G152" i="21"/>
  <c r="H152" i="21"/>
  <c r="I152" i="21"/>
  <c r="J152" i="21"/>
  <c r="K152" i="21"/>
  <c r="L152" i="21"/>
  <c r="C78" i="21"/>
  <c r="D78" i="21"/>
  <c r="E78" i="21"/>
  <c r="F78" i="21"/>
  <c r="G78" i="21"/>
  <c r="H78" i="21"/>
  <c r="I78" i="21"/>
  <c r="J78" i="21"/>
  <c r="K78" i="21"/>
  <c r="L78" i="21"/>
  <c r="B78" i="21"/>
  <c r="C4" i="21"/>
  <c r="D4" i="21"/>
  <c r="E4" i="21"/>
  <c r="F4" i="21"/>
  <c r="G4" i="21"/>
  <c r="H4" i="21"/>
  <c r="I4" i="21"/>
  <c r="J4" i="21"/>
  <c r="K4" i="21"/>
  <c r="L4" i="21"/>
  <c r="C5" i="21"/>
  <c r="D5" i="21"/>
  <c r="E5" i="21"/>
  <c r="F5" i="21"/>
  <c r="G5" i="21"/>
  <c r="H5" i="21"/>
  <c r="I5" i="21"/>
  <c r="J5" i="21"/>
  <c r="K5" i="21"/>
  <c r="L5" i="21"/>
  <c r="C6" i="21"/>
  <c r="D6" i="21"/>
  <c r="E6" i="21"/>
  <c r="F6" i="21"/>
  <c r="G6" i="21"/>
  <c r="H6" i="21"/>
  <c r="I6" i="21"/>
  <c r="J6" i="21"/>
  <c r="K6" i="21"/>
  <c r="L6" i="21"/>
  <c r="C7" i="21"/>
  <c r="D7" i="21"/>
  <c r="E7" i="21"/>
  <c r="F7" i="21"/>
  <c r="G7" i="21"/>
  <c r="H7" i="21"/>
  <c r="I7" i="21"/>
  <c r="J7" i="21"/>
  <c r="K7" i="21"/>
  <c r="L7" i="21"/>
  <c r="C8" i="21"/>
  <c r="D8" i="21"/>
  <c r="E8" i="21"/>
  <c r="F8" i="21"/>
  <c r="G8" i="21"/>
  <c r="H8" i="21"/>
  <c r="I8" i="21"/>
  <c r="J8" i="21"/>
  <c r="K8" i="21"/>
  <c r="L8" i="21"/>
  <c r="C9" i="21"/>
  <c r="D9" i="21"/>
  <c r="E9" i="21"/>
  <c r="F9" i="21"/>
  <c r="G9" i="21"/>
  <c r="H9" i="21"/>
  <c r="I9" i="21"/>
  <c r="J9" i="21"/>
  <c r="K9" i="21"/>
  <c r="L9" i="21"/>
  <c r="C10" i="21"/>
  <c r="D10" i="21"/>
  <c r="E10" i="21"/>
  <c r="F10" i="21"/>
  <c r="G10" i="21"/>
  <c r="H10" i="21"/>
  <c r="I10" i="21"/>
  <c r="J10" i="21"/>
  <c r="K10" i="21"/>
  <c r="L10" i="21"/>
  <c r="C11" i="21"/>
  <c r="D11" i="21"/>
  <c r="E11" i="21"/>
  <c r="F11" i="21"/>
  <c r="G11" i="21"/>
  <c r="H11" i="21"/>
  <c r="I11" i="21"/>
  <c r="J11" i="21"/>
  <c r="K11" i="21"/>
  <c r="L11" i="21"/>
  <c r="C12" i="21"/>
  <c r="D12" i="21"/>
  <c r="E12" i="21"/>
  <c r="F12" i="21"/>
  <c r="G12" i="21"/>
  <c r="H12" i="21"/>
  <c r="I12" i="21"/>
  <c r="J12" i="21"/>
  <c r="K12" i="21"/>
  <c r="L12" i="21"/>
  <c r="C13" i="21"/>
  <c r="D13" i="21"/>
  <c r="E13" i="21"/>
  <c r="F13" i="21"/>
  <c r="G13" i="21"/>
  <c r="H13" i="21"/>
  <c r="I13" i="21"/>
  <c r="J13" i="21"/>
  <c r="K13" i="21"/>
  <c r="L13" i="21"/>
  <c r="C14" i="21"/>
  <c r="D14" i="21"/>
  <c r="E14" i="21"/>
  <c r="F14" i="21"/>
  <c r="G14" i="21"/>
  <c r="H14" i="21"/>
  <c r="I14" i="21"/>
  <c r="J14" i="21"/>
  <c r="K14" i="21"/>
  <c r="L14" i="21"/>
  <c r="C15" i="21"/>
  <c r="D15" i="21"/>
  <c r="E15" i="21"/>
  <c r="F15" i="21"/>
  <c r="G15" i="21"/>
  <c r="H15" i="21"/>
  <c r="I15" i="21"/>
  <c r="J15" i="21"/>
  <c r="K15" i="21"/>
  <c r="L15" i="21"/>
  <c r="C16" i="21"/>
  <c r="D16" i="21"/>
  <c r="E16" i="21"/>
  <c r="F16" i="21"/>
  <c r="G16" i="21"/>
  <c r="H16" i="21"/>
  <c r="I16" i="21"/>
  <c r="J16" i="21"/>
  <c r="K16" i="21"/>
  <c r="L16" i="21"/>
  <c r="C17" i="21"/>
  <c r="D17" i="21"/>
  <c r="E17" i="21"/>
  <c r="F17" i="21"/>
  <c r="G17" i="21"/>
  <c r="H17" i="21"/>
  <c r="I17" i="21"/>
  <c r="J17" i="21"/>
  <c r="K17" i="21"/>
  <c r="L17" i="21"/>
  <c r="C18" i="21"/>
  <c r="D18" i="21"/>
  <c r="E18" i="21"/>
  <c r="F18" i="21"/>
  <c r="G18" i="21"/>
  <c r="H18" i="21"/>
  <c r="I18" i="21"/>
  <c r="J18" i="21"/>
  <c r="K18" i="21"/>
  <c r="L18" i="21"/>
  <c r="C19" i="21"/>
  <c r="D19" i="21"/>
  <c r="E19" i="21"/>
  <c r="F19" i="21"/>
  <c r="G19" i="21"/>
  <c r="H19" i="21"/>
  <c r="I19" i="21"/>
  <c r="J19" i="21"/>
  <c r="K19" i="21"/>
  <c r="L19" i="21"/>
  <c r="C20" i="21"/>
  <c r="D20" i="21"/>
  <c r="E20" i="21"/>
  <c r="F20" i="21"/>
  <c r="G20" i="21"/>
  <c r="H20" i="21"/>
  <c r="I20" i="21"/>
  <c r="J20" i="21"/>
  <c r="K20" i="21"/>
  <c r="L20" i="21"/>
  <c r="C21" i="21"/>
  <c r="D21" i="21"/>
  <c r="E21" i="21"/>
  <c r="F21" i="21"/>
  <c r="G21" i="21"/>
  <c r="H21" i="21"/>
  <c r="I21" i="21"/>
  <c r="J21" i="21"/>
  <c r="K21" i="21"/>
  <c r="L21" i="21"/>
  <c r="C22" i="21"/>
  <c r="D22" i="21"/>
  <c r="E22" i="21"/>
  <c r="F22" i="21"/>
  <c r="G22" i="21"/>
  <c r="H22" i="21"/>
  <c r="I22" i="21"/>
  <c r="J22" i="21"/>
  <c r="K22" i="21"/>
  <c r="L22" i="21"/>
  <c r="C23" i="21"/>
  <c r="D23" i="21"/>
  <c r="E23" i="21"/>
  <c r="F23" i="21"/>
  <c r="G23" i="21"/>
  <c r="H23" i="21"/>
  <c r="I23" i="21"/>
  <c r="J23" i="21"/>
  <c r="K23" i="21"/>
  <c r="L23" i="21"/>
  <c r="C24" i="21"/>
  <c r="D24" i="21"/>
  <c r="E24" i="21"/>
  <c r="F24" i="21"/>
  <c r="G24" i="21"/>
  <c r="H24" i="21"/>
  <c r="I24" i="21"/>
  <c r="J24" i="21"/>
  <c r="K24" i="21"/>
  <c r="L24" i="21"/>
  <c r="C25" i="21"/>
  <c r="D25" i="21"/>
  <c r="E25" i="21"/>
  <c r="F25" i="21"/>
  <c r="G25" i="21"/>
  <c r="H25" i="21"/>
  <c r="I25" i="21"/>
  <c r="J25" i="21"/>
  <c r="K25" i="21"/>
  <c r="L25" i="21"/>
  <c r="C26" i="21"/>
  <c r="D26" i="21"/>
  <c r="E26" i="21"/>
  <c r="F26" i="21"/>
  <c r="G26" i="21"/>
  <c r="H26" i="21"/>
  <c r="I26" i="21"/>
  <c r="J26" i="21"/>
  <c r="K26" i="21"/>
  <c r="L26" i="21"/>
  <c r="C27" i="21"/>
  <c r="D27" i="21"/>
  <c r="E27" i="21"/>
  <c r="F27" i="21"/>
  <c r="G27" i="21"/>
  <c r="H27" i="21"/>
  <c r="I27" i="21"/>
  <c r="J27" i="21"/>
  <c r="K27" i="21"/>
  <c r="L27" i="21"/>
  <c r="C28" i="21"/>
  <c r="D28" i="21"/>
  <c r="E28" i="21"/>
  <c r="F28" i="21"/>
  <c r="G28" i="21"/>
  <c r="H28" i="21"/>
  <c r="I28" i="21"/>
  <c r="J28" i="21"/>
  <c r="K28" i="21"/>
  <c r="L28" i="21"/>
  <c r="C29" i="21"/>
  <c r="D29" i="21"/>
  <c r="E29" i="21"/>
  <c r="F29" i="21"/>
  <c r="G29" i="21"/>
  <c r="H29" i="21"/>
  <c r="I29" i="21"/>
  <c r="J29" i="21"/>
  <c r="K29" i="21"/>
  <c r="L29" i="21"/>
  <c r="C30" i="21"/>
  <c r="D30" i="21"/>
  <c r="E30" i="21"/>
  <c r="F30" i="21"/>
  <c r="G30" i="21"/>
  <c r="H30" i="21"/>
  <c r="I30" i="21"/>
  <c r="J30" i="21"/>
  <c r="K30" i="21"/>
  <c r="L30" i="21"/>
  <c r="C31" i="21"/>
  <c r="D31" i="21"/>
  <c r="E31" i="21"/>
  <c r="F31" i="21"/>
  <c r="G31" i="21"/>
  <c r="H31" i="21"/>
  <c r="I31" i="21"/>
  <c r="J31" i="21"/>
  <c r="K31" i="21"/>
  <c r="L31" i="21"/>
  <c r="C32" i="21"/>
  <c r="D32" i="21"/>
  <c r="E32" i="21"/>
  <c r="F32" i="21"/>
  <c r="G32" i="21"/>
  <c r="H32" i="21"/>
  <c r="I32" i="21"/>
  <c r="J32" i="21"/>
  <c r="K32" i="21"/>
  <c r="L32" i="21"/>
  <c r="C33" i="21"/>
  <c r="D33" i="21"/>
  <c r="E33" i="21"/>
  <c r="F33" i="21"/>
  <c r="G33" i="21"/>
  <c r="H33" i="21"/>
  <c r="I33" i="21"/>
  <c r="J33" i="21"/>
  <c r="K33" i="21"/>
  <c r="L33" i="21"/>
  <c r="C34" i="21"/>
  <c r="D34" i="21"/>
  <c r="E34" i="21"/>
  <c r="F34" i="21"/>
  <c r="G34" i="21"/>
  <c r="H34" i="21"/>
  <c r="I34" i="21"/>
  <c r="J34" i="21"/>
  <c r="K34" i="21"/>
  <c r="L34" i="21"/>
  <c r="C35" i="21"/>
  <c r="D35" i="21"/>
  <c r="E35" i="21"/>
  <c r="F35" i="21"/>
  <c r="G35" i="21"/>
  <c r="H35" i="21"/>
  <c r="I35" i="21"/>
  <c r="J35" i="21"/>
  <c r="K35" i="21"/>
  <c r="L35" i="21"/>
  <c r="C36" i="21"/>
  <c r="D36" i="21"/>
  <c r="E36" i="21"/>
  <c r="F36" i="21"/>
  <c r="G36" i="21"/>
  <c r="H36" i="21"/>
  <c r="I36" i="21"/>
  <c r="J36" i="21"/>
  <c r="K36" i="21"/>
  <c r="L36" i="21"/>
  <c r="C37" i="21"/>
  <c r="D37" i="21"/>
  <c r="E37" i="21"/>
  <c r="F37" i="21"/>
  <c r="G37" i="21"/>
  <c r="H37" i="21"/>
  <c r="I37" i="21"/>
  <c r="J37" i="21"/>
  <c r="K37" i="21"/>
  <c r="L37" i="21"/>
  <c r="C38" i="21"/>
  <c r="D38" i="21"/>
  <c r="E38" i="21"/>
  <c r="F38" i="21"/>
  <c r="G38" i="21"/>
  <c r="H38" i="21"/>
  <c r="I38" i="21"/>
  <c r="J38" i="21"/>
  <c r="K38" i="21"/>
  <c r="L38" i="21"/>
  <c r="C39" i="21"/>
  <c r="D39" i="21"/>
  <c r="E39" i="21"/>
  <c r="F39" i="21"/>
  <c r="G39" i="21"/>
  <c r="H39" i="21"/>
  <c r="I39" i="21"/>
  <c r="J39" i="21"/>
  <c r="K39" i="21"/>
  <c r="L39" i="21"/>
  <c r="C40" i="21"/>
  <c r="D40" i="21"/>
  <c r="E40" i="21"/>
  <c r="F40" i="21"/>
  <c r="G40" i="21"/>
  <c r="H40" i="21"/>
  <c r="I40" i="21"/>
  <c r="J40" i="21"/>
  <c r="K40" i="21"/>
  <c r="L40" i="21"/>
  <c r="C41" i="21"/>
  <c r="D41" i="21"/>
  <c r="E41" i="21"/>
  <c r="F41" i="21"/>
  <c r="G41" i="21"/>
  <c r="H41" i="21"/>
  <c r="I41" i="21"/>
  <c r="J41" i="21"/>
  <c r="K41" i="21"/>
  <c r="L41" i="21"/>
  <c r="C42" i="21"/>
  <c r="D42" i="21"/>
  <c r="E42" i="21"/>
  <c r="F42" i="21"/>
  <c r="G42" i="21"/>
  <c r="H42" i="21"/>
  <c r="I42" i="21"/>
  <c r="J42" i="21"/>
  <c r="K42" i="21"/>
  <c r="L42" i="21"/>
  <c r="C43" i="21"/>
  <c r="D43" i="21"/>
  <c r="E43" i="21"/>
  <c r="F43" i="21"/>
  <c r="G43" i="21"/>
  <c r="H43" i="21"/>
  <c r="I43" i="21"/>
  <c r="J43" i="21"/>
  <c r="K43" i="21"/>
  <c r="L43" i="21"/>
  <c r="C44" i="21"/>
  <c r="D44" i="21"/>
  <c r="E44" i="21"/>
  <c r="F44" i="21"/>
  <c r="G44" i="21"/>
  <c r="H44" i="21"/>
  <c r="I44" i="21"/>
  <c r="J44" i="21"/>
  <c r="K44" i="21"/>
  <c r="L44" i="21"/>
  <c r="C45" i="21"/>
  <c r="D45" i="21"/>
  <c r="E45" i="21"/>
  <c r="F45" i="21"/>
  <c r="G45" i="21"/>
  <c r="H45" i="21"/>
  <c r="I45" i="21"/>
  <c r="J45" i="21"/>
  <c r="K45" i="21"/>
  <c r="L45" i="21"/>
  <c r="C46" i="21"/>
  <c r="D46" i="21"/>
  <c r="E46" i="21"/>
  <c r="F46" i="21"/>
  <c r="G46" i="21"/>
  <c r="H46" i="21"/>
  <c r="I46" i="21"/>
  <c r="J46" i="21"/>
  <c r="K46" i="21"/>
  <c r="L46" i="21"/>
  <c r="C47" i="21"/>
  <c r="D47" i="21"/>
  <c r="E47" i="21"/>
  <c r="F47" i="21"/>
  <c r="G47" i="21"/>
  <c r="H47" i="21"/>
  <c r="I47" i="21"/>
  <c r="J47" i="21"/>
  <c r="K47" i="21"/>
  <c r="L47" i="21"/>
  <c r="C48" i="21"/>
  <c r="D48" i="21"/>
  <c r="E48" i="21"/>
  <c r="F48" i="21"/>
  <c r="G48" i="21"/>
  <c r="H48" i="21"/>
  <c r="I48" i="21"/>
  <c r="J48" i="21"/>
  <c r="K48" i="21"/>
  <c r="L48" i="21"/>
  <c r="C49" i="21"/>
  <c r="D49" i="21"/>
  <c r="E49" i="21"/>
  <c r="F49" i="21"/>
  <c r="G49" i="21"/>
  <c r="H49" i="21"/>
  <c r="I49" i="21"/>
  <c r="J49" i="21"/>
  <c r="K49" i="21"/>
  <c r="L49" i="21"/>
  <c r="C50" i="21"/>
  <c r="D50" i="21"/>
  <c r="E50" i="21"/>
  <c r="F50" i="21"/>
  <c r="G50" i="21"/>
  <c r="H50" i="21"/>
  <c r="I50" i="21"/>
  <c r="J50" i="21"/>
  <c r="K50" i="21"/>
  <c r="L50" i="21"/>
  <c r="C51" i="21"/>
  <c r="D51" i="21"/>
  <c r="E51" i="21"/>
  <c r="F51" i="21"/>
  <c r="G51" i="21"/>
  <c r="H51" i="21"/>
  <c r="I51" i="21"/>
  <c r="J51" i="21"/>
  <c r="K51" i="21"/>
  <c r="L51" i="21"/>
  <c r="C52" i="21"/>
  <c r="D52" i="21"/>
  <c r="E52" i="21"/>
  <c r="F52" i="21"/>
  <c r="G52" i="21"/>
  <c r="H52" i="21"/>
  <c r="I52" i="21"/>
  <c r="J52" i="21"/>
  <c r="K52" i="21"/>
  <c r="L52" i="21"/>
  <c r="C53" i="21"/>
  <c r="D53" i="21"/>
  <c r="E53" i="21"/>
  <c r="F53" i="21"/>
  <c r="G53" i="21"/>
  <c r="H53" i="21"/>
  <c r="I53" i="21"/>
  <c r="J53" i="21"/>
  <c r="K53" i="21"/>
  <c r="L53" i="21"/>
  <c r="C54" i="21"/>
  <c r="D54" i="21"/>
  <c r="E54" i="21"/>
  <c r="F54" i="21"/>
  <c r="G54" i="21"/>
  <c r="H54" i="21"/>
  <c r="I54" i="21"/>
  <c r="J54" i="21"/>
  <c r="K54" i="21"/>
  <c r="L54" i="21"/>
  <c r="C55" i="21"/>
  <c r="D55" i="21"/>
  <c r="E55" i="21"/>
  <c r="F55" i="21"/>
  <c r="G55" i="21"/>
  <c r="H55" i="21"/>
  <c r="I55" i="21"/>
  <c r="J55" i="21"/>
  <c r="K55" i="21"/>
  <c r="L55" i="21"/>
  <c r="C56" i="21"/>
  <c r="D56" i="21"/>
  <c r="E56" i="21"/>
  <c r="F56" i="21"/>
  <c r="G56" i="21"/>
  <c r="H56" i="21"/>
  <c r="I56" i="21"/>
  <c r="J56" i="21"/>
  <c r="K56" i="21"/>
  <c r="L56" i="21"/>
  <c r="C57" i="21"/>
  <c r="D57" i="21"/>
  <c r="E57" i="21"/>
  <c r="F57" i="21"/>
  <c r="G57" i="21"/>
  <c r="H57" i="21"/>
  <c r="I57" i="21"/>
  <c r="J57" i="21"/>
  <c r="K57" i="21"/>
  <c r="L57" i="21"/>
  <c r="C58" i="21"/>
  <c r="D58" i="21"/>
  <c r="E58" i="21"/>
  <c r="F58" i="21"/>
  <c r="G58" i="21"/>
  <c r="H58" i="21"/>
  <c r="I58" i="21"/>
  <c r="J58" i="21"/>
  <c r="K58" i="21"/>
  <c r="L58" i="21"/>
  <c r="C59" i="21"/>
  <c r="D59" i="21"/>
  <c r="E59" i="21"/>
  <c r="F59" i="21"/>
  <c r="G59" i="21"/>
  <c r="H59" i="21"/>
  <c r="I59" i="21"/>
  <c r="J59" i="21"/>
  <c r="K59" i="21"/>
  <c r="L59" i="21"/>
  <c r="C60" i="21"/>
  <c r="D60" i="21"/>
  <c r="E60" i="21"/>
  <c r="F60" i="21"/>
  <c r="G60" i="21"/>
  <c r="H60" i="21"/>
  <c r="I60" i="21"/>
  <c r="J60" i="21"/>
  <c r="K60" i="21"/>
  <c r="L60" i="21"/>
  <c r="C61" i="21"/>
  <c r="D61" i="21"/>
  <c r="E61" i="21"/>
  <c r="F61" i="21"/>
  <c r="G61" i="21"/>
  <c r="H61" i="21"/>
  <c r="I61" i="21"/>
  <c r="J61" i="21"/>
  <c r="K61" i="21"/>
  <c r="L61" i="21"/>
  <c r="C62" i="21"/>
  <c r="D62" i="21"/>
  <c r="E62" i="21"/>
  <c r="F62" i="21"/>
  <c r="G62" i="21"/>
  <c r="H62" i="21"/>
  <c r="I62" i="21"/>
  <c r="J62" i="21"/>
  <c r="K62" i="21"/>
  <c r="L62" i="21"/>
  <c r="C63" i="21"/>
  <c r="D63" i="21"/>
  <c r="E63" i="21"/>
  <c r="F63" i="21"/>
  <c r="G63" i="21"/>
  <c r="H63" i="21"/>
  <c r="I63" i="21"/>
  <c r="J63" i="21"/>
  <c r="K63" i="21"/>
  <c r="L63" i="21"/>
  <c r="C64" i="21"/>
  <c r="D64" i="21"/>
  <c r="E64" i="21"/>
  <c r="F64" i="21"/>
  <c r="G64" i="21"/>
  <c r="H64" i="21"/>
  <c r="I64" i="21"/>
  <c r="J64" i="21"/>
  <c r="K64" i="21"/>
  <c r="L64" i="21"/>
  <c r="C65" i="21"/>
  <c r="D65" i="21"/>
  <c r="E65" i="21"/>
  <c r="F65" i="21"/>
  <c r="G65" i="21"/>
  <c r="H65" i="21"/>
  <c r="I65" i="21"/>
  <c r="J65" i="21"/>
  <c r="K65" i="21"/>
  <c r="L65" i="21"/>
  <c r="C66" i="21"/>
  <c r="D66" i="21"/>
  <c r="E66" i="21"/>
  <c r="F66" i="21"/>
  <c r="G66" i="21"/>
  <c r="H66" i="21"/>
  <c r="I66" i="21"/>
  <c r="J66" i="21"/>
  <c r="K66" i="21"/>
  <c r="L66" i="21"/>
  <c r="C67" i="21"/>
  <c r="D67" i="21"/>
  <c r="E67" i="21"/>
  <c r="F67" i="21"/>
  <c r="G67" i="21"/>
  <c r="H67" i="21"/>
  <c r="I67" i="21"/>
  <c r="J67" i="21"/>
  <c r="K67" i="21"/>
  <c r="L67" i="21"/>
  <c r="C68" i="21"/>
  <c r="D68" i="21"/>
  <c r="E68" i="21"/>
  <c r="F68" i="21"/>
  <c r="G68" i="21"/>
  <c r="H68" i="21"/>
  <c r="I68" i="21"/>
  <c r="J68" i="21"/>
  <c r="K68" i="21"/>
  <c r="L68" i="21"/>
  <c r="C69" i="21"/>
  <c r="D69" i="21"/>
  <c r="E69" i="21"/>
  <c r="F69" i="21"/>
  <c r="G69" i="21"/>
  <c r="H69" i="21"/>
  <c r="I69" i="21"/>
  <c r="J69" i="21"/>
  <c r="K69" i="21"/>
  <c r="L69" i="21"/>
  <c r="C70" i="21"/>
  <c r="D70" i="21"/>
  <c r="E70" i="21"/>
  <c r="F70" i="21"/>
  <c r="G70" i="21"/>
  <c r="H70" i="21"/>
  <c r="I70" i="21"/>
  <c r="J70" i="21"/>
  <c r="K70" i="21"/>
  <c r="L70" i="21"/>
  <c r="C71" i="21"/>
  <c r="D71" i="21"/>
  <c r="E71" i="21"/>
  <c r="F71" i="21"/>
  <c r="G71" i="21"/>
  <c r="H71" i="21"/>
  <c r="I71" i="21"/>
  <c r="J71" i="21"/>
  <c r="K71" i="21"/>
  <c r="L71" i="21"/>
  <c r="C72" i="21"/>
  <c r="D72" i="21"/>
  <c r="E72" i="21"/>
  <c r="F72" i="21"/>
  <c r="G72" i="21"/>
  <c r="H72" i="21"/>
  <c r="I72" i="21"/>
  <c r="J72" i="21"/>
  <c r="K72" i="21"/>
  <c r="L72" i="21"/>
  <c r="C73" i="21"/>
  <c r="D73" i="21"/>
  <c r="E73" i="21"/>
  <c r="F73" i="21"/>
  <c r="G73" i="21"/>
  <c r="H73" i="21"/>
  <c r="I73" i="21"/>
  <c r="J73" i="21"/>
  <c r="K73" i="21"/>
  <c r="L73" i="21"/>
  <c r="C74" i="21"/>
  <c r="D74" i="21"/>
  <c r="E74" i="21"/>
  <c r="F74" i="21"/>
  <c r="G74" i="21"/>
  <c r="H74" i="21"/>
  <c r="I74" i="21"/>
  <c r="J74" i="21"/>
  <c r="K74" i="21"/>
  <c r="L74" i="21"/>
  <c r="C75" i="21"/>
  <c r="D75" i="21"/>
  <c r="E75" i="21"/>
  <c r="F75" i="21"/>
  <c r="G75" i="21"/>
  <c r="H75" i="21"/>
  <c r="I75" i="21"/>
  <c r="J75" i="21"/>
  <c r="K75" i="21"/>
  <c r="L75" i="21"/>
  <c r="C76" i="21"/>
  <c r="D76" i="21"/>
  <c r="E76" i="21"/>
  <c r="F76" i="21"/>
  <c r="G76" i="21"/>
  <c r="H76" i="21"/>
  <c r="I76" i="21"/>
  <c r="J76" i="21"/>
  <c r="K76" i="21"/>
  <c r="L76" i="21"/>
  <c r="C77" i="21"/>
  <c r="D77" i="21"/>
  <c r="E77" i="21"/>
  <c r="F77" i="21"/>
  <c r="G77" i="21"/>
  <c r="H77" i="21"/>
  <c r="I77" i="21"/>
  <c r="J77" i="21"/>
  <c r="K77" i="21"/>
  <c r="L77" i="21"/>
  <c r="C3" i="21"/>
  <c r="D3" i="21"/>
  <c r="E3" i="21"/>
  <c r="F3" i="21"/>
  <c r="G3" i="21"/>
  <c r="H3" i="21"/>
  <c r="I3" i="21"/>
  <c r="J3" i="21"/>
  <c r="K3" i="21"/>
  <c r="L3" i="21"/>
  <c r="AE13" i="20"/>
  <c r="AF13" i="20"/>
  <c r="AG13" i="20"/>
  <c r="AH13" i="20"/>
  <c r="AI13" i="20"/>
  <c r="AJ13" i="20"/>
  <c r="AK13" i="20"/>
  <c r="AL13" i="20"/>
  <c r="AM13" i="20"/>
  <c r="AN13" i="20"/>
  <c r="AO13" i="20"/>
  <c r="AD13" i="20"/>
  <c r="AP13" i="20" s="1"/>
  <c r="B13" i="16"/>
  <c r="B14" i="16"/>
  <c r="B15" i="16"/>
  <c r="B16" i="16"/>
  <c r="B17" i="16"/>
  <c r="B12" i="16"/>
  <c r="C34" i="20"/>
  <c r="D34" i="20"/>
  <c r="E34" i="20"/>
  <c r="F34" i="20"/>
  <c r="G34" i="20"/>
  <c r="H34" i="20"/>
  <c r="I34" i="20"/>
  <c r="J34" i="20"/>
  <c r="K34" i="20"/>
  <c r="L34" i="20"/>
  <c r="C35" i="20"/>
  <c r="D35" i="20"/>
  <c r="E35" i="20"/>
  <c r="F35" i="20"/>
  <c r="G35" i="20"/>
  <c r="H35" i="20"/>
  <c r="I35" i="20"/>
  <c r="J35" i="20"/>
  <c r="K35" i="20"/>
  <c r="L35" i="20"/>
  <c r="C36" i="20"/>
  <c r="D36" i="20"/>
  <c r="E36" i="20"/>
  <c r="F36" i="20"/>
  <c r="G36" i="20"/>
  <c r="H36" i="20"/>
  <c r="I36" i="20"/>
  <c r="J36" i="20"/>
  <c r="K36" i="20"/>
  <c r="L36" i="20"/>
  <c r="C37" i="20"/>
  <c r="D37" i="20"/>
  <c r="E37" i="20"/>
  <c r="F37" i="20"/>
  <c r="G37" i="20"/>
  <c r="H37" i="20"/>
  <c r="I37" i="20"/>
  <c r="J37" i="20"/>
  <c r="K37" i="20"/>
  <c r="L37" i="20"/>
  <c r="C38" i="20"/>
  <c r="D38" i="20"/>
  <c r="E38" i="20"/>
  <c r="F38" i="20"/>
  <c r="G38" i="20"/>
  <c r="H38" i="20"/>
  <c r="I38" i="20"/>
  <c r="J38" i="20"/>
  <c r="K38" i="20"/>
  <c r="L38" i="20"/>
  <c r="C39" i="20"/>
  <c r="D39" i="20"/>
  <c r="E39" i="20"/>
  <c r="F39" i="20"/>
  <c r="G39" i="20"/>
  <c r="H39" i="20"/>
  <c r="I39" i="20"/>
  <c r="J39" i="20"/>
  <c r="K39" i="20"/>
  <c r="L39" i="20"/>
  <c r="C40" i="20"/>
  <c r="D40" i="20"/>
  <c r="E40" i="20"/>
  <c r="F40" i="20"/>
  <c r="G40" i="20"/>
  <c r="H40" i="20"/>
  <c r="I40" i="20"/>
  <c r="J40" i="20"/>
  <c r="K40" i="20"/>
  <c r="L40" i="20"/>
  <c r="C41" i="20"/>
  <c r="D41" i="20"/>
  <c r="E41" i="20"/>
  <c r="F41" i="20"/>
  <c r="G41" i="20"/>
  <c r="H41" i="20"/>
  <c r="I41" i="20"/>
  <c r="J41" i="20"/>
  <c r="K41" i="20"/>
  <c r="L41" i="20"/>
  <c r="C42" i="20"/>
  <c r="D42" i="20"/>
  <c r="E42" i="20"/>
  <c r="F42" i="20"/>
  <c r="G42" i="20"/>
  <c r="H42" i="20"/>
  <c r="I42" i="20"/>
  <c r="J42" i="20"/>
  <c r="K42" i="20"/>
  <c r="L42" i="20"/>
  <c r="C33" i="20"/>
  <c r="D33" i="20"/>
  <c r="E33" i="20"/>
  <c r="F33" i="20"/>
  <c r="G33" i="20"/>
  <c r="H33" i="20"/>
  <c r="I33" i="20"/>
  <c r="J33" i="20"/>
  <c r="K33" i="20"/>
  <c r="L33" i="20"/>
  <c r="B24" i="20"/>
  <c r="C24" i="20"/>
  <c r="D24" i="20"/>
  <c r="E24" i="20"/>
  <c r="F24" i="20"/>
  <c r="G24" i="20"/>
  <c r="H24" i="20"/>
  <c r="I24" i="20"/>
  <c r="J24" i="20"/>
  <c r="K24" i="20"/>
  <c r="L24" i="20"/>
  <c r="B25" i="20"/>
  <c r="C25" i="20"/>
  <c r="D25" i="20"/>
  <c r="E25" i="20"/>
  <c r="F25" i="20"/>
  <c r="G25" i="20"/>
  <c r="H25" i="20"/>
  <c r="I25" i="20"/>
  <c r="J25" i="20"/>
  <c r="K25" i="20"/>
  <c r="L25" i="20"/>
  <c r="B26" i="20"/>
  <c r="C26" i="20"/>
  <c r="D26" i="20"/>
  <c r="E26" i="20"/>
  <c r="F26" i="20"/>
  <c r="G26" i="20"/>
  <c r="H26" i="20"/>
  <c r="I26" i="20"/>
  <c r="J26" i="20"/>
  <c r="K26" i="20"/>
  <c r="L26" i="20"/>
  <c r="B27" i="20"/>
  <c r="C27" i="20"/>
  <c r="D27" i="20"/>
  <c r="E27" i="20"/>
  <c r="F27" i="20"/>
  <c r="G27" i="20"/>
  <c r="H27" i="20"/>
  <c r="I27" i="20"/>
  <c r="J27" i="20"/>
  <c r="K27" i="20"/>
  <c r="L27" i="20"/>
  <c r="B28" i="20"/>
  <c r="C28" i="20"/>
  <c r="D28" i="20"/>
  <c r="E28" i="20"/>
  <c r="F28" i="20"/>
  <c r="G28" i="20"/>
  <c r="H28" i="20"/>
  <c r="I28" i="20"/>
  <c r="J28" i="20"/>
  <c r="K28" i="20"/>
  <c r="L28" i="20"/>
  <c r="B29" i="20"/>
  <c r="C29" i="20"/>
  <c r="D29" i="20"/>
  <c r="E29" i="20"/>
  <c r="F29" i="20"/>
  <c r="G29" i="20"/>
  <c r="H29" i="20"/>
  <c r="I29" i="20"/>
  <c r="J29" i="20"/>
  <c r="K29" i="20"/>
  <c r="L29" i="20"/>
  <c r="B30" i="20"/>
  <c r="C30" i="20"/>
  <c r="D30" i="20"/>
  <c r="E30" i="20"/>
  <c r="F30" i="20"/>
  <c r="G30" i="20"/>
  <c r="H30" i="20"/>
  <c r="I30" i="20"/>
  <c r="J30" i="20"/>
  <c r="K30" i="20"/>
  <c r="L30" i="20"/>
  <c r="B31" i="20"/>
  <c r="C31" i="20"/>
  <c r="D31" i="20"/>
  <c r="E31" i="20"/>
  <c r="F31" i="20"/>
  <c r="G31" i="20"/>
  <c r="H31" i="20"/>
  <c r="I31" i="20"/>
  <c r="J31" i="20"/>
  <c r="K31" i="20"/>
  <c r="L31" i="20"/>
  <c r="B32" i="20"/>
  <c r="C32" i="20"/>
  <c r="D32" i="20"/>
  <c r="E32" i="20"/>
  <c r="F32" i="20"/>
  <c r="G32" i="20"/>
  <c r="H32" i="20"/>
  <c r="I32" i="20"/>
  <c r="J32" i="20"/>
  <c r="K32" i="20"/>
  <c r="L32" i="20"/>
  <c r="C23" i="20"/>
  <c r="D23" i="20"/>
  <c r="E23" i="20"/>
  <c r="F23" i="20"/>
  <c r="G23" i="20"/>
  <c r="H23" i="20"/>
  <c r="I23" i="20"/>
  <c r="J23" i="20"/>
  <c r="K23" i="20"/>
  <c r="L23" i="20"/>
  <c r="B23" i="20"/>
  <c r="B14" i="20"/>
  <c r="C14" i="20"/>
  <c r="D14" i="20"/>
  <c r="E14" i="20"/>
  <c r="F14" i="20"/>
  <c r="G14" i="20"/>
  <c r="H14" i="20"/>
  <c r="I14" i="20"/>
  <c r="J14" i="20"/>
  <c r="K14" i="20"/>
  <c r="L14" i="20"/>
  <c r="B15" i="20"/>
  <c r="C15" i="20"/>
  <c r="D15" i="20"/>
  <c r="E15" i="20"/>
  <c r="F15" i="20"/>
  <c r="G15" i="20"/>
  <c r="H15" i="20"/>
  <c r="I15" i="20"/>
  <c r="J15" i="20"/>
  <c r="K15" i="20"/>
  <c r="L15" i="20"/>
  <c r="B16" i="20"/>
  <c r="C16" i="20"/>
  <c r="D16" i="20"/>
  <c r="E16" i="20"/>
  <c r="F16" i="20"/>
  <c r="G16" i="20"/>
  <c r="H16" i="20"/>
  <c r="I16" i="20"/>
  <c r="J16" i="20"/>
  <c r="K16" i="20"/>
  <c r="L16" i="20"/>
  <c r="B17" i="20"/>
  <c r="C17" i="20"/>
  <c r="D17" i="20"/>
  <c r="E17" i="20"/>
  <c r="F17" i="20"/>
  <c r="G17" i="20"/>
  <c r="H17" i="20"/>
  <c r="I17" i="20"/>
  <c r="J17" i="20"/>
  <c r="K17" i="20"/>
  <c r="L17" i="20"/>
  <c r="B18" i="20"/>
  <c r="C18" i="20"/>
  <c r="D18" i="20"/>
  <c r="E18" i="20"/>
  <c r="F18" i="20"/>
  <c r="G18" i="20"/>
  <c r="H18" i="20"/>
  <c r="I18" i="20"/>
  <c r="J18" i="20"/>
  <c r="K18" i="20"/>
  <c r="L18" i="20"/>
  <c r="B19" i="20"/>
  <c r="C19" i="20"/>
  <c r="D19" i="20"/>
  <c r="E19" i="20"/>
  <c r="F19" i="20"/>
  <c r="G19" i="20"/>
  <c r="H19" i="20"/>
  <c r="I19" i="20"/>
  <c r="J19" i="20"/>
  <c r="K19" i="20"/>
  <c r="L19" i="20"/>
  <c r="B20" i="20"/>
  <c r="C20" i="20"/>
  <c r="D20" i="20"/>
  <c r="E20" i="20"/>
  <c r="F20" i="20"/>
  <c r="G20" i="20"/>
  <c r="H20" i="20"/>
  <c r="I20" i="20"/>
  <c r="J20" i="20"/>
  <c r="K20" i="20"/>
  <c r="L20" i="20"/>
  <c r="B21" i="20"/>
  <c r="C21" i="20"/>
  <c r="D21" i="20"/>
  <c r="E21" i="20"/>
  <c r="F21" i="20"/>
  <c r="G21" i="20"/>
  <c r="H21" i="20"/>
  <c r="I21" i="20"/>
  <c r="J21" i="20"/>
  <c r="K21" i="20"/>
  <c r="L21" i="20"/>
  <c r="B22" i="20"/>
  <c r="C22" i="20"/>
  <c r="D22" i="20"/>
  <c r="E22" i="20"/>
  <c r="F22" i="20"/>
  <c r="G22" i="20"/>
  <c r="H22" i="20"/>
  <c r="I22" i="20"/>
  <c r="J22" i="20"/>
  <c r="K22" i="20"/>
  <c r="L22" i="20"/>
  <c r="C13" i="20"/>
  <c r="D13" i="20"/>
  <c r="E13" i="20"/>
  <c r="F13" i="20"/>
  <c r="G13" i="20"/>
  <c r="H13" i="20"/>
  <c r="I13" i="20"/>
  <c r="J13" i="20"/>
  <c r="K13" i="20"/>
  <c r="L13" i="20"/>
  <c r="B13" i="20"/>
  <c r="C4" i="20"/>
  <c r="D4" i="20"/>
  <c r="E4" i="20"/>
  <c r="F4" i="20"/>
  <c r="G4" i="20"/>
  <c r="H4" i="20"/>
  <c r="I4" i="20"/>
  <c r="J4" i="20"/>
  <c r="K4" i="20"/>
  <c r="L4" i="20"/>
  <c r="C5" i="20"/>
  <c r="D5" i="20"/>
  <c r="E5" i="20"/>
  <c r="F5" i="20"/>
  <c r="G5" i="20"/>
  <c r="H5" i="20"/>
  <c r="I5" i="20"/>
  <c r="J5" i="20"/>
  <c r="K5" i="20"/>
  <c r="L5" i="20"/>
  <c r="C6" i="20"/>
  <c r="D6" i="20"/>
  <c r="E6" i="20"/>
  <c r="F6" i="20"/>
  <c r="G6" i="20"/>
  <c r="H6" i="20"/>
  <c r="I6" i="20"/>
  <c r="J6" i="20"/>
  <c r="K6" i="20"/>
  <c r="L6" i="20"/>
  <c r="C7" i="20"/>
  <c r="D7" i="20"/>
  <c r="E7" i="20"/>
  <c r="F7" i="20"/>
  <c r="G7" i="20"/>
  <c r="H7" i="20"/>
  <c r="I7" i="20"/>
  <c r="J7" i="20"/>
  <c r="K7" i="20"/>
  <c r="L7" i="20"/>
  <c r="C8" i="20"/>
  <c r="D8" i="20"/>
  <c r="E8" i="20"/>
  <c r="F8" i="20"/>
  <c r="G8" i="20"/>
  <c r="H8" i="20"/>
  <c r="I8" i="20"/>
  <c r="J8" i="20"/>
  <c r="K8" i="20"/>
  <c r="L8" i="20"/>
  <c r="C9" i="20"/>
  <c r="D9" i="20"/>
  <c r="E9" i="20"/>
  <c r="F9" i="20"/>
  <c r="G9" i="20"/>
  <c r="H9" i="20"/>
  <c r="I9" i="20"/>
  <c r="J9" i="20"/>
  <c r="K9" i="20"/>
  <c r="L9" i="20"/>
  <c r="C10" i="20"/>
  <c r="D10" i="20"/>
  <c r="E10" i="20"/>
  <c r="F10" i="20"/>
  <c r="G10" i="20"/>
  <c r="H10" i="20"/>
  <c r="I10" i="20"/>
  <c r="J10" i="20"/>
  <c r="K10" i="20"/>
  <c r="L10" i="20"/>
  <c r="C11" i="20"/>
  <c r="D11" i="20"/>
  <c r="E11" i="20"/>
  <c r="F11" i="20"/>
  <c r="G11" i="20"/>
  <c r="H11" i="20"/>
  <c r="I11" i="20"/>
  <c r="J11" i="20"/>
  <c r="K11" i="20"/>
  <c r="L11" i="20"/>
  <c r="C12" i="20"/>
  <c r="D12" i="20"/>
  <c r="E12" i="20"/>
  <c r="F12" i="20"/>
  <c r="G12" i="20"/>
  <c r="H12" i="20"/>
  <c r="I12" i="20"/>
  <c r="J12" i="20"/>
  <c r="K12" i="20"/>
  <c r="L12" i="20"/>
  <c r="C3" i="20"/>
  <c r="D3" i="20"/>
  <c r="E3" i="20"/>
  <c r="F3" i="20"/>
  <c r="G3" i="20"/>
  <c r="H3" i="20"/>
  <c r="I3" i="20"/>
  <c r="J3" i="20"/>
  <c r="K3" i="20"/>
  <c r="L3" i="20"/>
  <c r="M13" i="20"/>
  <c r="N13" i="20"/>
  <c r="O13" i="20"/>
  <c r="P13" i="20"/>
  <c r="Q13" i="20"/>
  <c r="R13" i="20"/>
  <c r="S13" i="20"/>
  <c r="T13" i="20"/>
  <c r="U13" i="20"/>
  <c r="V13" i="20"/>
  <c r="W13" i="20"/>
  <c r="X13" i="20"/>
  <c r="Y13" i="20"/>
  <c r="Z13" i="20"/>
  <c r="AA13" i="20"/>
  <c r="M14" i="20"/>
  <c r="N14" i="20"/>
  <c r="O14" i="20"/>
  <c r="P14" i="20"/>
  <c r="Q14" i="20"/>
  <c r="R14" i="20"/>
  <c r="S14" i="20"/>
  <c r="T14" i="20"/>
  <c r="U14" i="20"/>
  <c r="V14" i="20"/>
  <c r="W14" i="20"/>
  <c r="X14" i="20"/>
  <c r="Y14" i="20"/>
  <c r="Z14" i="20"/>
  <c r="AA14" i="20"/>
  <c r="M15" i="20"/>
  <c r="N15" i="20"/>
  <c r="O15" i="20"/>
  <c r="P15" i="20"/>
  <c r="Q15" i="20"/>
  <c r="R15" i="20"/>
  <c r="S15" i="20"/>
  <c r="T15" i="20"/>
  <c r="U15" i="20"/>
  <c r="V15" i="20"/>
  <c r="W15" i="20"/>
  <c r="X15" i="20"/>
  <c r="Y15" i="20"/>
  <c r="Z15" i="20"/>
  <c r="AA15" i="20"/>
  <c r="M16" i="20"/>
  <c r="N16" i="20"/>
  <c r="O16" i="20"/>
  <c r="P16" i="20"/>
  <c r="Q16" i="20"/>
  <c r="R16" i="20"/>
  <c r="S16" i="20"/>
  <c r="T16" i="20"/>
  <c r="U16" i="20"/>
  <c r="V16" i="20"/>
  <c r="W16" i="20"/>
  <c r="X16" i="20"/>
  <c r="Y16" i="20"/>
  <c r="Z16" i="20"/>
  <c r="AA16" i="20"/>
  <c r="M17" i="20"/>
  <c r="N17" i="20"/>
  <c r="O17" i="20"/>
  <c r="P17" i="20"/>
  <c r="Q17" i="20"/>
  <c r="R17" i="20"/>
  <c r="S17" i="20"/>
  <c r="T17" i="20"/>
  <c r="U17" i="20"/>
  <c r="V17" i="20"/>
  <c r="W17" i="20"/>
  <c r="X17" i="20"/>
  <c r="Y17" i="20"/>
  <c r="Z17" i="20"/>
  <c r="AA17" i="20"/>
  <c r="M18" i="20"/>
  <c r="N18" i="20"/>
  <c r="O18" i="20"/>
  <c r="P18" i="20"/>
  <c r="Q18" i="20"/>
  <c r="R18" i="20"/>
  <c r="S18" i="20"/>
  <c r="T18" i="20"/>
  <c r="U18" i="20"/>
  <c r="V18" i="20"/>
  <c r="W18" i="20"/>
  <c r="X18" i="20"/>
  <c r="Y18" i="20"/>
  <c r="Z18" i="20"/>
  <c r="AA18" i="20"/>
  <c r="M19" i="20"/>
  <c r="N19" i="20"/>
  <c r="O19" i="20"/>
  <c r="P19" i="20"/>
  <c r="Q19" i="20"/>
  <c r="R19" i="20"/>
  <c r="S19" i="20"/>
  <c r="T19" i="20"/>
  <c r="U19" i="20"/>
  <c r="V19" i="20"/>
  <c r="W19" i="20"/>
  <c r="X19" i="20"/>
  <c r="Y19" i="20"/>
  <c r="Z19" i="20"/>
  <c r="AA19" i="20"/>
  <c r="M20" i="20"/>
  <c r="N20" i="20"/>
  <c r="O20" i="20"/>
  <c r="P20" i="20"/>
  <c r="Q20" i="20"/>
  <c r="R20" i="20"/>
  <c r="S20" i="20"/>
  <c r="T20" i="20"/>
  <c r="U20" i="20"/>
  <c r="V20" i="20"/>
  <c r="W20" i="20"/>
  <c r="X20" i="20"/>
  <c r="Y20" i="20"/>
  <c r="Z20" i="20"/>
  <c r="AA20" i="20"/>
  <c r="M21" i="20"/>
  <c r="N21" i="20"/>
  <c r="O21" i="20"/>
  <c r="P21" i="20"/>
  <c r="Q21" i="20"/>
  <c r="R21" i="20"/>
  <c r="S21" i="20"/>
  <c r="T21" i="20"/>
  <c r="U21" i="20"/>
  <c r="V21" i="20"/>
  <c r="W21" i="20"/>
  <c r="X21" i="20"/>
  <c r="Y21" i="20"/>
  <c r="Z21" i="20"/>
  <c r="AA21" i="20"/>
  <c r="M22" i="20"/>
  <c r="N22" i="20"/>
  <c r="O22" i="20"/>
  <c r="P22" i="20"/>
  <c r="Q22" i="20"/>
  <c r="R22" i="20"/>
  <c r="S22" i="20"/>
  <c r="T22" i="20"/>
  <c r="U22" i="20"/>
  <c r="V22" i="20"/>
  <c r="W22" i="20"/>
  <c r="X22" i="20"/>
  <c r="Y22" i="20"/>
  <c r="Z22" i="20"/>
  <c r="AA22" i="20"/>
  <c r="M23" i="20"/>
  <c r="Z23" i="20"/>
  <c r="M24" i="20"/>
  <c r="Z24" i="20"/>
  <c r="M25" i="20"/>
  <c r="Z25" i="20"/>
  <c r="M26" i="20"/>
  <c r="Z26" i="20"/>
  <c r="M27" i="20"/>
  <c r="Z27" i="20"/>
  <c r="M28" i="20"/>
  <c r="Z28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M30" i="20"/>
  <c r="N30" i="20"/>
  <c r="O30" i="20"/>
  <c r="P30" i="20"/>
  <c r="Q30" i="20"/>
  <c r="R30" i="20"/>
  <c r="S30" i="20"/>
  <c r="T30" i="20"/>
  <c r="U30" i="20"/>
  <c r="V30" i="20"/>
  <c r="W30" i="20"/>
  <c r="X30" i="20"/>
  <c r="Y30" i="20"/>
  <c r="Z30" i="20"/>
  <c r="AA30" i="20"/>
  <c r="M31" i="20"/>
  <c r="N31" i="20"/>
  <c r="O31" i="20"/>
  <c r="P31" i="20"/>
  <c r="Q31" i="20"/>
  <c r="R31" i="20"/>
  <c r="S31" i="20"/>
  <c r="T31" i="20"/>
  <c r="U31" i="20"/>
  <c r="V31" i="20"/>
  <c r="W31" i="20"/>
  <c r="X31" i="20"/>
  <c r="Y31" i="20"/>
  <c r="Z31" i="20"/>
  <c r="AA31" i="20"/>
  <c r="M32" i="20"/>
  <c r="N32" i="20"/>
  <c r="O32" i="20"/>
  <c r="P32" i="20"/>
  <c r="Q32" i="20"/>
  <c r="R32" i="20"/>
  <c r="S32" i="20"/>
  <c r="T32" i="20"/>
  <c r="U32" i="20"/>
  <c r="V32" i="20"/>
  <c r="W32" i="20"/>
  <c r="X32" i="20"/>
  <c r="Y32" i="20"/>
  <c r="Z32" i="20"/>
  <c r="AA32" i="20"/>
  <c r="M33" i="20"/>
  <c r="Z33" i="20"/>
  <c r="M34" i="20"/>
  <c r="Z34" i="20"/>
  <c r="M35" i="20"/>
  <c r="Z35" i="20"/>
  <c r="M36" i="20"/>
  <c r="Z36" i="20"/>
  <c r="M37" i="20"/>
  <c r="Z37" i="20"/>
  <c r="M38" i="20"/>
  <c r="Z38" i="20"/>
  <c r="M39" i="20"/>
  <c r="Z39" i="20"/>
  <c r="M40" i="20"/>
  <c r="Z40" i="20"/>
  <c r="M41" i="20"/>
  <c r="Z41" i="20"/>
  <c r="M42" i="20"/>
  <c r="Z42" i="20"/>
  <c r="M3" i="20"/>
  <c r="Z3" i="20"/>
  <c r="M4" i="20"/>
  <c r="Z4" i="20"/>
  <c r="M5" i="20"/>
  <c r="Z5" i="20"/>
  <c r="M6" i="20"/>
  <c r="Z6" i="20"/>
  <c r="M7" i="20"/>
  <c r="Z7" i="20"/>
  <c r="M8" i="20"/>
  <c r="Z8" i="20"/>
  <c r="M9" i="20"/>
  <c r="Z9" i="20"/>
  <c r="M10" i="20"/>
  <c r="Z10" i="20"/>
  <c r="M11" i="20"/>
  <c r="Z11" i="20"/>
  <c r="M12" i="20"/>
  <c r="Z12" i="20"/>
  <c r="P5" i="18" l="1"/>
  <c r="H12" i="18"/>
  <c r="H5" i="16" s="1"/>
  <c r="P4" i="18"/>
  <c r="P7" i="18"/>
  <c r="P8" i="18"/>
  <c r="F12" i="18"/>
  <c r="F5" i="16" s="1"/>
  <c r="Z114" i="4"/>
  <c r="P9" i="18"/>
  <c r="Z113" i="4"/>
  <c r="N12" i="18"/>
  <c r="N5" i="16" s="1"/>
  <c r="O12" i="18"/>
  <c r="O5" i="16" s="1"/>
  <c r="E12" i="18"/>
  <c r="E5" i="16" s="1"/>
  <c r="J12" i="18"/>
  <c r="J5" i="16" s="1"/>
  <c r="I12" i="18"/>
  <c r="I5" i="16" s="1"/>
  <c r="L12" i="18"/>
  <c r="L5" i="16" s="1"/>
  <c r="K12" i="18"/>
  <c r="K5" i="16" s="1"/>
  <c r="G12" i="18"/>
  <c r="G5" i="16" s="1"/>
  <c r="M12" i="18"/>
  <c r="M5" i="16" s="1"/>
  <c r="P6" i="18"/>
  <c r="P12" i="18" s="1"/>
  <c r="D12" i="18"/>
  <c r="I5" i="15"/>
  <c r="C5" i="15"/>
  <c r="L5" i="15"/>
  <c r="L12" i="15"/>
  <c r="I12" i="15"/>
  <c r="I11" i="15"/>
  <c r="L11" i="15"/>
  <c r="C12" i="15"/>
  <c r="C13" i="15"/>
  <c r="C14" i="15"/>
  <c r="C15" i="15"/>
  <c r="C16" i="15"/>
  <c r="C17" i="15"/>
  <c r="C18" i="15"/>
  <c r="C19" i="15"/>
  <c r="C20" i="15"/>
  <c r="C21" i="15"/>
  <c r="C11" i="15"/>
  <c r="C22" i="15"/>
  <c r="I8" i="15"/>
  <c r="L6" i="15"/>
  <c r="I6" i="15"/>
  <c r="I7" i="15"/>
  <c r="L7" i="15"/>
  <c r="L8" i="15"/>
  <c r="C7" i="15"/>
  <c r="C8" i="15"/>
  <c r="C6" i="15"/>
  <c r="P38" i="16"/>
  <c r="M43" i="1"/>
  <c r="N43" i="1"/>
  <c r="O43" i="1"/>
  <c r="P43" i="1"/>
  <c r="Q43" i="1"/>
  <c r="R43" i="1"/>
  <c r="S43" i="1"/>
  <c r="T43" i="1"/>
  <c r="U43" i="1"/>
  <c r="V43" i="1"/>
  <c r="W43" i="1"/>
  <c r="X43" i="1"/>
  <c r="M54" i="1"/>
  <c r="N54" i="1"/>
  <c r="O54" i="1"/>
  <c r="P54" i="1"/>
  <c r="Q54" i="1"/>
  <c r="R54" i="1"/>
  <c r="S54" i="1"/>
  <c r="T54" i="1"/>
  <c r="U54" i="1"/>
  <c r="V54" i="1"/>
  <c r="W54" i="1"/>
  <c r="X54" i="1"/>
  <c r="M66" i="1"/>
  <c r="N66" i="1"/>
  <c r="O66" i="1"/>
  <c r="P66" i="1"/>
  <c r="Q66" i="1"/>
  <c r="R66" i="1"/>
  <c r="S66" i="1"/>
  <c r="T66" i="1"/>
  <c r="U66" i="1"/>
  <c r="V66" i="1"/>
  <c r="W66" i="1"/>
  <c r="X66" i="1"/>
  <c r="M51" i="1"/>
  <c r="N51" i="1"/>
  <c r="O51" i="1"/>
  <c r="P51" i="1"/>
  <c r="Q51" i="1"/>
  <c r="R51" i="1"/>
  <c r="S51" i="1"/>
  <c r="T51" i="1"/>
  <c r="U51" i="1"/>
  <c r="V51" i="1"/>
  <c r="W51" i="1"/>
  <c r="X51" i="1"/>
  <c r="M52" i="1"/>
  <c r="N52" i="1"/>
  <c r="O52" i="1"/>
  <c r="P52" i="1"/>
  <c r="Q52" i="1"/>
  <c r="R52" i="1"/>
  <c r="S52" i="1"/>
  <c r="T52" i="1"/>
  <c r="U52" i="1"/>
  <c r="V52" i="1"/>
  <c r="W52" i="1"/>
  <c r="X52" i="1"/>
  <c r="M56" i="1"/>
  <c r="N56" i="1"/>
  <c r="O56" i="1"/>
  <c r="P56" i="1"/>
  <c r="Q56" i="1"/>
  <c r="R56" i="1"/>
  <c r="S56" i="1"/>
  <c r="T56" i="1"/>
  <c r="U56" i="1"/>
  <c r="V56" i="1"/>
  <c r="W56" i="1"/>
  <c r="X56" i="1"/>
  <c r="M30" i="1"/>
  <c r="N30" i="1"/>
  <c r="O30" i="1"/>
  <c r="M60" i="1"/>
  <c r="N60" i="1"/>
  <c r="O60" i="1"/>
  <c r="P60" i="1"/>
  <c r="Q60" i="1"/>
  <c r="R60" i="1"/>
  <c r="S60" i="1"/>
  <c r="T60" i="1"/>
  <c r="U60" i="1"/>
  <c r="V60" i="1"/>
  <c r="W60" i="1"/>
  <c r="X60" i="1"/>
  <c r="M69" i="1"/>
  <c r="N69" i="1"/>
  <c r="O69" i="1"/>
  <c r="P69" i="1"/>
  <c r="Q69" i="1"/>
  <c r="R69" i="1"/>
  <c r="S69" i="1"/>
  <c r="T69" i="1"/>
  <c r="U69" i="1"/>
  <c r="V69" i="1"/>
  <c r="W69" i="1"/>
  <c r="X69" i="1"/>
  <c r="M57" i="1"/>
  <c r="N57" i="1"/>
  <c r="O57" i="1"/>
  <c r="P57" i="1"/>
  <c r="Q57" i="1"/>
  <c r="R57" i="1"/>
  <c r="S57" i="1"/>
  <c r="T57" i="1"/>
  <c r="U57" i="1"/>
  <c r="V57" i="1"/>
  <c r="W57" i="1"/>
  <c r="X57" i="1"/>
  <c r="N50" i="1"/>
  <c r="O50" i="1"/>
  <c r="P50" i="1"/>
  <c r="Q50" i="1"/>
  <c r="R50" i="1"/>
  <c r="S50" i="1"/>
  <c r="T50" i="1"/>
  <c r="U50" i="1"/>
  <c r="V50" i="1"/>
  <c r="W50" i="1"/>
  <c r="X50" i="1"/>
  <c r="M73" i="1"/>
  <c r="N73" i="1"/>
  <c r="O73" i="1"/>
  <c r="P73" i="1"/>
  <c r="Q73" i="1"/>
  <c r="R73" i="1"/>
  <c r="S73" i="1"/>
  <c r="T73" i="1"/>
  <c r="U73" i="1"/>
  <c r="V73" i="1"/>
  <c r="W73" i="1"/>
  <c r="X73" i="1"/>
  <c r="M61" i="1"/>
  <c r="N61" i="1"/>
  <c r="O61" i="1"/>
  <c r="P61" i="1"/>
  <c r="Q61" i="1"/>
  <c r="R61" i="1"/>
  <c r="S61" i="1"/>
  <c r="T61" i="1"/>
  <c r="U61" i="1"/>
  <c r="V61" i="1"/>
  <c r="W61" i="1"/>
  <c r="X61" i="1"/>
  <c r="M40" i="1"/>
  <c r="N40" i="1"/>
  <c r="O40" i="1"/>
  <c r="P40" i="1"/>
  <c r="Q40" i="1"/>
  <c r="R40" i="1"/>
  <c r="S40" i="1"/>
  <c r="T40" i="1"/>
  <c r="U40" i="1"/>
  <c r="V40" i="1"/>
  <c r="W40" i="1"/>
  <c r="X40" i="1"/>
  <c r="O49" i="1"/>
  <c r="P49" i="1"/>
  <c r="Q49" i="1"/>
  <c r="R49" i="1"/>
  <c r="S49" i="1"/>
  <c r="T49" i="1"/>
  <c r="U49" i="1"/>
  <c r="V49" i="1"/>
  <c r="W49" i="1"/>
  <c r="X49" i="1"/>
  <c r="N29" i="1"/>
  <c r="O3" i="21" s="1"/>
  <c r="O29" i="1"/>
  <c r="P3" i="21" s="1"/>
  <c r="P29" i="1"/>
  <c r="Q3" i="21" s="1"/>
  <c r="Q29" i="1"/>
  <c r="R3" i="21" s="1"/>
  <c r="R29" i="1"/>
  <c r="S3" i="21" s="1"/>
  <c r="S29" i="1"/>
  <c r="T3" i="21" s="1"/>
  <c r="T29" i="1"/>
  <c r="U3" i="21" s="1"/>
  <c r="U29" i="1"/>
  <c r="V3" i="21" s="1"/>
  <c r="V29" i="1"/>
  <c r="W3" i="21" s="1"/>
  <c r="W29" i="1"/>
  <c r="X3" i="21" s="1"/>
  <c r="X29" i="1"/>
  <c r="Y3" i="21" s="1"/>
  <c r="P31" i="1"/>
  <c r="Q31" i="1"/>
  <c r="R31" i="1"/>
  <c r="S31" i="1"/>
  <c r="T31" i="1"/>
  <c r="U31" i="1"/>
  <c r="V31" i="1"/>
  <c r="W31" i="1"/>
  <c r="X31" i="1"/>
  <c r="M67" i="1"/>
  <c r="N67" i="1"/>
  <c r="O67" i="1"/>
  <c r="P67" i="1"/>
  <c r="Q67" i="1"/>
  <c r="R67" i="1"/>
  <c r="S67" i="1"/>
  <c r="T67" i="1"/>
  <c r="U67" i="1"/>
  <c r="V67" i="1"/>
  <c r="W67" i="1"/>
  <c r="X67" i="1"/>
  <c r="M64" i="1"/>
  <c r="N64" i="1"/>
  <c r="O64" i="1"/>
  <c r="P64" i="1"/>
  <c r="Q64" i="1"/>
  <c r="R64" i="1"/>
  <c r="S64" i="1"/>
  <c r="T64" i="1"/>
  <c r="U64" i="1"/>
  <c r="V64" i="1"/>
  <c r="W64" i="1"/>
  <c r="X64" i="1"/>
  <c r="M48" i="1"/>
  <c r="N48" i="1"/>
  <c r="O48" i="1"/>
  <c r="P48" i="1"/>
  <c r="Q48" i="1"/>
  <c r="R48" i="1"/>
  <c r="S48" i="1"/>
  <c r="T48" i="1"/>
  <c r="U48" i="1"/>
  <c r="V48" i="1"/>
  <c r="W48" i="1"/>
  <c r="X48" i="1"/>
  <c r="Q36" i="1"/>
  <c r="R36" i="1"/>
  <c r="S36" i="1"/>
  <c r="T36" i="1"/>
  <c r="U36" i="1"/>
  <c r="V36" i="1"/>
  <c r="W36" i="1"/>
  <c r="X36" i="1"/>
  <c r="M45" i="1"/>
  <c r="N45" i="1"/>
  <c r="O45" i="1"/>
  <c r="P45" i="1"/>
  <c r="Q45" i="1"/>
  <c r="R45" i="1"/>
  <c r="S45" i="1"/>
  <c r="T45" i="1"/>
  <c r="U45" i="1"/>
  <c r="V45" i="1"/>
  <c r="W45" i="1"/>
  <c r="X45" i="1"/>
  <c r="M33" i="1"/>
  <c r="M71" i="1"/>
  <c r="N71" i="1"/>
  <c r="O71" i="1"/>
  <c r="P71" i="1"/>
  <c r="Q71" i="1"/>
  <c r="R71" i="1"/>
  <c r="S71" i="1"/>
  <c r="T71" i="1"/>
  <c r="U71" i="1"/>
  <c r="V71" i="1"/>
  <c r="W71" i="1"/>
  <c r="X71" i="1"/>
  <c r="M65" i="1"/>
  <c r="N65" i="1"/>
  <c r="O65" i="1"/>
  <c r="P65" i="1"/>
  <c r="Q65" i="1"/>
  <c r="R65" i="1"/>
  <c r="S65" i="1"/>
  <c r="T65" i="1"/>
  <c r="U65" i="1"/>
  <c r="V65" i="1"/>
  <c r="W65" i="1"/>
  <c r="X65" i="1"/>
  <c r="M70" i="1"/>
  <c r="N70" i="1"/>
  <c r="O70" i="1"/>
  <c r="P70" i="1"/>
  <c r="Q70" i="1"/>
  <c r="R70" i="1"/>
  <c r="S70" i="1"/>
  <c r="T70" i="1"/>
  <c r="U70" i="1"/>
  <c r="V70" i="1"/>
  <c r="W70" i="1"/>
  <c r="X70" i="1"/>
  <c r="M72" i="1"/>
  <c r="N72" i="1"/>
  <c r="O72" i="1"/>
  <c r="P72" i="1"/>
  <c r="Q72" i="1"/>
  <c r="R72" i="1"/>
  <c r="S72" i="1"/>
  <c r="T72" i="1"/>
  <c r="U72" i="1"/>
  <c r="V72" i="1"/>
  <c r="W72" i="1"/>
  <c r="X72" i="1"/>
  <c r="M68" i="1"/>
  <c r="N68" i="1"/>
  <c r="O68" i="1"/>
  <c r="P68" i="1"/>
  <c r="Q68" i="1"/>
  <c r="R68" i="1"/>
  <c r="S68" i="1"/>
  <c r="T68" i="1"/>
  <c r="U68" i="1"/>
  <c r="V68" i="1"/>
  <c r="W68" i="1"/>
  <c r="X68" i="1"/>
  <c r="M35" i="1"/>
  <c r="N35" i="1"/>
  <c r="O35" i="1"/>
  <c r="P35" i="1"/>
  <c r="Q35" i="1"/>
  <c r="R35" i="1"/>
  <c r="S35" i="1"/>
  <c r="T35" i="1"/>
  <c r="U35" i="1"/>
  <c r="V35" i="1"/>
  <c r="W35" i="1"/>
  <c r="X35" i="1"/>
  <c r="M47" i="1"/>
  <c r="N47" i="1"/>
  <c r="O47" i="1"/>
  <c r="M39" i="1"/>
  <c r="M46" i="1"/>
  <c r="N46" i="1"/>
  <c r="O46" i="1"/>
  <c r="P46" i="1"/>
  <c r="M38" i="1"/>
  <c r="N38" i="1"/>
  <c r="O38" i="1"/>
  <c r="P38" i="1"/>
  <c r="Q38" i="1"/>
  <c r="R38" i="1"/>
  <c r="S38" i="1"/>
  <c r="T38" i="1"/>
  <c r="U38" i="1"/>
  <c r="V38" i="1"/>
  <c r="W38" i="1"/>
  <c r="X38" i="1"/>
  <c r="M55" i="1"/>
  <c r="N55" i="1"/>
  <c r="O55" i="1"/>
  <c r="P55" i="1"/>
  <c r="Q55" i="1"/>
  <c r="R55" i="1"/>
  <c r="S55" i="1"/>
  <c r="T55" i="1"/>
  <c r="U55" i="1"/>
  <c r="V55" i="1"/>
  <c r="W55" i="1"/>
  <c r="X55" i="1"/>
  <c r="M59" i="1"/>
  <c r="N59" i="1"/>
  <c r="O59" i="1"/>
  <c r="P59" i="1"/>
  <c r="M62" i="1"/>
  <c r="N62" i="1"/>
  <c r="M44" i="1"/>
  <c r="N44" i="1"/>
  <c r="O44" i="1"/>
  <c r="M53" i="1"/>
  <c r="N53" i="1"/>
  <c r="O53" i="1"/>
  <c r="P53" i="1"/>
  <c r="Q53" i="1"/>
  <c r="R53" i="1"/>
  <c r="S53" i="1"/>
  <c r="T53" i="1"/>
  <c r="U53" i="1"/>
  <c r="V53" i="1"/>
  <c r="W53" i="1"/>
  <c r="X53" i="1"/>
  <c r="M63" i="1"/>
  <c r="N63" i="1"/>
  <c r="O63" i="1"/>
  <c r="P63" i="1"/>
  <c r="Q63" i="1"/>
  <c r="R63" i="1"/>
  <c r="S63" i="1"/>
  <c r="T63" i="1"/>
  <c r="U63" i="1"/>
  <c r="V63" i="1"/>
  <c r="W63" i="1"/>
  <c r="X63" i="1"/>
  <c r="M41" i="1"/>
  <c r="N41" i="1"/>
  <c r="O41" i="1"/>
  <c r="P41" i="1"/>
  <c r="Q41" i="1"/>
  <c r="R41" i="1"/>
  <c r="S41" i="1"/>
  <c r="T41" i="1"/>
  <c r="U41" i="1"/>
  <c r="V41" i="1"/>
  <c r="W41" i="1"/>
  <c r="X41" i="1"/>
  <c r="M34" i="1"/>
  <c r="N34" i="1"/>
  <c r="O34" i="1"/>
  <c r="P34" i="1"/>
  <c r="Q34" i="1"/>
  <c r="R34" i="1"/>
  <c r="S34" i="1"/>
  <c r="T34" i="1"/>
  <c r="U34" i="1"/>
  <c r="V34" i="1"/>
  <c r="W34" i="1"/>
  <c r="X34" i="1"/>
  <c r="M42" i="1"/>
  <c r="N42" i="1"/>
  <c r="O42" i="1"/>
  <c r="P42" i="1"/>
  <c r="Q42" i="1"/>
  <c r="R42" i="1"/>
  <c r="S42" i="1"/>
  <c r="T42" i="1"/>
  <c r="U42" i="1"/>
  <c r="V42" i="1"/>
  <c r="W42" i="1"/>
  <c r="X42" i="1"/>
  <c r="R32" i="1"/>
  <c r="S32" i="1"/>
  <c r="T32" i="1"/>
  <c r="U32" i="1"/>
  <c r="V32" i="1"/>
  <c r="W32" i="1"/>
  <c r="X32" i="1"/>
  <c r="M37" i="1"/>
  <c r="O58" i="1"/>
  <c r="P58" i="1"/>
  <c r="Q58" i="1"/>
  <c r="R58" i="1"/>
  <c r="S58" i="1"/>
  <c r="T58" i="1"/>
  <c r="U58" i="1"/>
  <c r="V58" i="1"/>
  <c r="W58" i="1"/>
  <c r="X58" i="1"/>
  <c r="M74" i="1"/>
  <c r="N74" i="1"/>
  <c r="O74" i="1"/>
  <c r="P74" i="1"/>
  <c r="Q74" i="1"/>
  <c r="R74" i="1"/>
  <c r="S74" i="1"/>
  <c r="T74" i="1"/>
  <c r="U74" i="1"/>
  <c r="V74" i="1"/>
  <c r="W74" i="1"/>
  <c r="X74" i="1"/>
  <c r="M75" i="1"/>
  <c r="N75" i="1"/>
  <c r="O75" i="1"/>
  <c r="P75" i="1"/>
  <c r="Q75" i="1"/>
  <c r="R75" i="1"/>
  <c r="S75" i="1"/>
  <c r="T75" i="1"/>
  <c r="U75" i="1"/>
  <c r="V75" i="1"/>
  <c r="W75" i="1"/>
  <c r="X75" i="1"/>
  <c r="M76" i="1"/>
  <c r="N76" i="1"/>
  <c r="O76" i="1"/>
  <c r="P76" i="1"/>
  <c r="Q76" i="1"/>
  <c r="R76" i="1"/>
  <c r="S76" i="1"/>
  <c r="T76" i="1"/>
  <c r="U76" i="1"/>
  <c r="V76" i="1"/>
  <c r="W76" i="1"/>
  <c r="X76" i="1"/>
  <c r="M77" i="1"/>
  <c r="N77" i="1"/>
  <c r="O77" i="1"/>
  <c r="P77" i="1"/>
  <c r="Q77" i="1"/>
  <c r="R77" i="1"/>
  <c r="S77" i="1"/>
  <c r="T77" i="1"/>
  <c r="U77" i="1"/>
  <c r="V77" i="1"/>
  <c r="W77" i="1"/>
  <c r="X77" i="1"/>
  <c r="M78" i="1"/>
  <c r="N78" i="1"/>
  <c r="O78" i="1"/>
  <c r="P78" i="1"/>
  <c r="Q78" i="1"/>
  <c r="R78" i="1"/>
  <c r="S78" i="1"/>
  <c r="T78" i="1"/>
  <c r="U78" i="1"/>
  <c r="V78" i="1"/>
  <c r="W78" i="1"/>
  <c r="X78" i="1"/>
  <c r="M79" i="1"/>
  <c r="N79" i="1"/>
  <c r="O79" i="1"/>
  <c r="P79" i="1"/>
  <c r="Q79" i="1"/>
  <c r="R79" i="1"/>
  <c r="S79" i="1"/>
  <c r="T79" i="1"/>
  <c r="U79" i="1"/>
  <c r="V79" i="1"/>
  <c r="W79" i="1"/>
  <c r="X79" i="1"/>
  <c r="M80" i="1"/>
  <c r="N80" i="1"/>
  <c r="O80" i="1"/>
  <c r="P80" i="1"/>
  <c r="Q80" i="1"/>
  <c r="R80" i="1"/>
  <c r="S80" i="1"/>
  <c r="T80" i="1"/>
  <c r="U80" i="1"/>
  <c r="V80" i="1"/>
  <c r="W80" i="1"/>
  <c r="X80" i="1"/>
  <c r="M81" i="1"/>
  <c r="N81" i="1"/>
  <c r="O81" i="1"/>
  <c r="P81" i="1"/>
  <c r="Q81" i="1"/>
  <c r="R81" i="1"/>
  <c r="S81" i="1"/>
  <c r="T81" i="1"/>
  <c r="U81" i="1"/>
  <c r="V81" i="1"/>
  <c r="W81" i="1"/>
  <c r="X81" i="1"/>
  <c r="M82" i="1"/>
  <c r="N82" i="1"/>
  <c r="O82" i="1"/>
  <c r="P82" i="1"/>
  <c r="Q82" i="1"/>
  <c r="R82" i="1"/>
  <c r="S82" i="1"/>
  <c r="T82" i="1"/>
  <c r="U82" i="1"/>
  <c r="V82" i="1"/>
  <c r="W82" i="1"/>
  <c r="X82" i="1"/>
  <c r="M83" i="1"/>
  <c r="N83" i="1"/>
  <c r="O83" i="1"/>
  <c r="P83" i="1"/>
  <c r="Q83" i="1"/>
  <c r="R83" i="1"/>
  <c r="S83" i="1"/>
  <c r="T83" i="1"/>
  <c r="U83" i="1"/>
  <c r="V83" i="1"/>
  <c r="W83" i="1"/>
  <c r="X83" i="1"/>
  <c r="M84" i="1"/>
  <c r="N84" i="1"/>
  <c r="O84" i="1"/>
  <c r="P84" i="1"/>
  <c r="Q84" i="1"/>
  <c r="R84" i="1"/>
  <c r="S84" i="1"/>
  <c r="T84" i="1"/>
  <c r="U84" i="1"/>
  <c r="V84" i="1"/>
  <c r="W84" i="1"/>
  <c r="X84" i="1"/>
  <c r="M85" i="1"/>
  <c r="N85" i="1"/>
  <c r="O85" i="1"/>
  <c r="P85" i="1"/>
  <c r="Q85" i="1"/>
  <c r="R85" i="1"/>
  <c r="S85" i="1"/>
  <c r="T85" i="1"/>
  <c r="U85" i="1"/>
  <c r="V85" i="1"/>
  <c r="W85" i="1"/>
  <c r="X85" i="1"/>
  <c r="M86" i="1"/>
  <c r="N86" i="1"/>
  <c r="O86" i="1"/>
  <c r="P86" i="1"/>
  <c r="Q86" i="1"/>
  <c r="R86" i="1"/>
  <c r="S86" i="1"/>
  <c r="T86" i="1"/>
  <c r="U86" i="1"/>
  <c r="V86" i="1"/>
  <c r="W86" i="1"/>
  <c r="X86" i="1"/>
  <c r="M87" i="1"/>
  <c r="N87" i="1"/>
  <c r="O87" i="1"/>
  <c r="P87" i="1"/>
  <c r="Q87" i="1"/>
  <c r="R87" i="1"/>
  <c r="S87" i="1"/>
  <c r="T87" i="1"/>
  <c r="U87" i="1"/>
  <c r="V87" i="1"/>
  <c r="W87" i="1"/>
  <c r="X87" i="1"/>
  <c r="M88" i="1"/>
  <c r="N88" i="1"/>
  <c r="O88" i="1"/>
  <c r="P88" i="1"/>
  <c r="Q88" i="1"/>
  <c r="R88" i="1"/>
  <c r="S88" i="1"/>
  <c r="T88" i="1"/>
  <c r="U88" i="1"/>
  <c r="V88" i="1"/>
  <c r="W88" i="1"/>
  <c r="X88" i="1"/>
  <c r="M89" i="1"/>
  <c r="N89" i="1"/>
  <c r="O89" i="1"/>
  <c r="P89" i="1"/>
  <c r="Q89" i="1"/>
  <c r="R89" i="1"/>
  <c r="S89" i="1"/>
  <c r="T89" i="1"/>
  <c r="U89" i="1"/>
  <c r="V89" i="1"/>
  <c r="W89" i="1"/>
  <c r="X89" i="1"/>
  <c r="M90" i="1"/>
  <c r="N90" i="1"/>
  <c r="O90" i="1"/>
  <c r="P90" i="1"/>
  <c r="Q90" i="1"/>
  <c r="R90" i="1"/>
  <c r="S90" i="1"/>
  <c r="T90" i="1"/>
  <c r="U90" i="1"/>
  <c r="V90" i="1"/>
  <c r="W90" i="1"/>
  <c r="X90" i="1"/>
  <c r="M91" i="1"/>
  <c r="N91" i="1"/>
  <c r="O91" i="1"/>
  <c r="P91" i="1"/>
  <c r="Q91" i="1"/>
  <c r="R91" i="1"/>
  <c r="S91" i="1"/>
  <c r="T91" i="1"/>
  <c r="U91" i="1"/>
  <c r="V91" i="1"/>
  <c r="W91" i="1"/>
  <c r="X91" i="1"/>
  <c r="M92" i="1"/>
  <c r="N92" i="1"/>
  <c r="O92" i="1"/>
  <c r="P92" i="1"/>
  <c r="Q92" i="1"/>
  <c r="R92" i="1"/>
  <c r="S92" i="1"/>
  <c r="T92" i="1"/>
  <c r="U92" i="1"/>
  <c r="V92" i="1"/>
  <c r="W92" i="1"/>
  <c r="X92" i="1"/>
  <c r="M93" i="1"/>
  <c r="N93" i="1"/>
  <c r="O93" i="1"/>
  <c r="P93" i="1"/>
  <c r="Q93" i="1"/>
  <c r="R93" i="1"/>
  <c r="S93" i="1"/>
  <c r="T93" i="1"/>
  <c r="U93" i="1"/>
  <c r="V93" i="1"/>
  <c r="W93" i="1"/>
  <c r="X93" i="1"/>
  <c r="M94" i="1"/>
  <c r="N94" i="1"/>
  <c r="O94" i="1"/>
  <c r="P94" i="1"/>
  <c r="Q94" i="1"/>
  <c r="R94" i="1"/>
  <c r="S94" i="1"/>
  <c r="T94" i="1"/>
  <c r="U94" i="1"/>
  <c r="V94" i="1"/>
  <c r="W94" i="1"/>
  <c r="X94" i="1"/>
  <c r="M95" i="1"/>
  <c r="N95" i="1"/>
  <c r="O95" i="1"/>
  <c r="P95" i="1"/>
  <c r="Q95" i="1"/>
  <c r="R95" i="1"/>
  <c r="S95" i="1"/>
  <c r="T95" i="1"/>
  <c r="U95" i="1"/>
  <c r="V95" i="1"/>
  <c r="W95" i="1"/>
  <c r="X95" i="1"/>
  <c r="M96" i="1"/>
  <c r="N96" i="1"/>
  <c r="O96" i="1"/>
  <c r="P96" i="1"/>
  <c r="Q96" i="1"/>
  <c r="R96" i="1"/>
  <c r="S96" i="1"/>
  <c r="T96" i="1"/>
  <c r="U96" i="1"/>
  <c r="V96" i="1"/>
  <c r="W96" i="1"/>
  <c r="X96" i="1"/>
  <c r="M97" i="1"/>
  <c r="N97" i="1"/>
  <c r="O97" i="1"/>
  <c r="P97" i="1"/>
  <c r="Q97" i="1"/>
  <c r="R97" i="1"/>
  <c r="S97" i="1"/>
  <c r="T97" i="1"/>
  <c r="U97" i="1"/>
  <c r="V97" i="1"/>
  <c r="W97" i="1"/>
  <c r="X97" i="1"/>
  <c r="M98" i="1"/>
  <c r="N98" i="1"/>
  <c r="O98" i="1"/>
  <c r="P98" i="1"/>
  <c r="Q98" i="1"/>
  <c r="R98" i="1"/>
  <c r="S98" i="1"/>
  <c r="T98" i="1"/>
  <c r="U98" i="1"/>
  <c r="V98" i="1"/>
  <c r="W98" i="1"/>
  <c r="X98" i="1"/>
  <c r="M99" i="1"/>
  <c r="N99" i="1"/>
  <c r="O99" i="1"/>
  <c r="P99" i="1"/>
  <c r="Q99" i="1"/>
  <c r="R99" i="1"/>
  <c r="S99" i="1"/>
  <c r="T99" i="1"/>
  <c r="U99" i="1"/>
  <c r="V99" i="1"/>
  <c r="W99" i="1"/>
  <c r="X99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P5" i="16" l="1"/>
  <c r="F6" i="15"/>
  <c r="F5" i="15"/>
  <c r="C2" i="15" s="1"/>
  <c r="F7" i="15"/>
  <c r="F8" i="15"/>
  <c r="P39" i="16"/>
  <c r="P37" i="16"/>
  <c r="M38" i="3"/>
  <c r="N38" i="3"/>
  <c r="O38" i="3"/>
  <c r="P38" i="3"/>
  <c r="Q154" i="21" s="1"/>
  <c r="Q38" i="3"/>
  <c r="R38" i="3"/>
  <c r="S38" i="3"/>
  <c r="T38" i="3"/>
  <c r="U38" i="3"/>
  <c r="V154" i="21" s="1"/>
  <c r="V38" i="3"/>
  <c r="W38" i="3"/>
  <c r="X38" i="3"/>
  <c r="M53" i="3"/>
  <c r="N53" i="3"/>
  <c r="O53" i="3"/>
  <c r="P53" i="3"/>
  <c r="Q53" i="3"/>
  <c r="R53" i="3"/>
  <c r="S53" i="3"/>
  <c r="T155" i="21" s="1"/>
  <c r="T53" i="3"/>
  <c r="U155" i="21" s="1"/>
  <c r="U53" i="3"/>
  <c r="V53" i="3"/>
  <c r="W155" i="21" s="1"/>
  <c r="W53" i="3"/>
  <c r="X53" i="3"/>
  <c r="Y155" i="21" s="1"/>
  <c r="M40" i="3"/>
  <c r="N156" i="21" s="1"/>
  <c r="N40" i="3"/>
  <c r="O156" i="21" s="1"/>
  <c r="O40" i="3"/>
  <c r="P156" i="21" s="1"/>
  <c r="P40" i="3"/>
  <c r="Q40" i="3"/>
  <c r="R40" i="3"/>
  <c r="S40" i="3"/>
  <c r="T40" i="3"/>
  <c r="U40" i="3"/>
  <c r="V40" i="3"/>
  <c r="W40" i="3"/>
  <c r="X40" i="3"/>
  <c r="M57" i="3"/>
  <c r="N157" i="21" s="1"/>
  <c r="N57" i="3"/>
  <c r="O157" i="21" s="1"/>
  <c r="O57" i="3"/>
  <c r="P157" i="21" s="1"/>
  <c r="P57" i="3"/>
  <c r="Q157" i="21" s="1"/>
  <c r="Q57" i="3"/>
  <c r="R157" i="21" s="1"/>
  <c r="R57" i="3"/>
  <c r="S157" i="21" s="1"/>
  <c r="S57" i="3"/>
  <c r="T57" i="3"/>
  <c r="U157" i="21" s="1"/>
  <c r="U57" i="3"/>
  <c r="V57" i="3"/>
  <c r="W57" i="3"/>
  <c r="X57" i="3"/>
  <c r="M60" i="3"/>
  <c r="N60" i="3"/>
  <c r="O60" i="3"/>
  <c r="P60" i="3"/>
  <c r="Q60" i="3"/>
  <c r="R60" i="3"/>
  <c r="S60" i="3"/>
  <c r="T60" i="3"/>
  <c r="U60" i="3"/>
  <c r="V60" i="3"/>
  <c r="W60" i="3"/>
  <c r="X60" i="3"/>
  <c r="Y158" i="21" s="1"/>
  <c r="M33" i="3"/>
  <c r="N159" i="21" s="1"/>
  <c r="N33" i="3"/>
  <c r="O159" i="21" s="1"/>
  <c r="O33" i="3"/>
  <c r="P33" i="3"/>
  <c r="Q33" i="3"/>
  <c r="R159" i="21" s="1"/>
  <c r="R33" i="3"/>
  <c r="S159" i="21" s="1"/>
  <c r="S33" i="3"/>
  <c r="T159" i="21" s="1"/>
  <c r="T33" i="3"/>
  <c r="U159" i="21" s="1"/>
  <c r="U33" i="3"/>
  <c r="V159" i="21" s="1"/>
  <c r="V33" i="3"/>
  <c r="W159" i="21" s="1"/>
  <c r="W33" i="3"/>
  <c r="X159" i="21" s="1"/>
  <c r="X33" i="3"/>
  <c r="Y159" i="21" s="1"/>
  <c r="M31" i="3"/>
  <c r="N160" i="21" s="1"/>
  <c r="N31" i="3"/>
  <c r="O160" i="21" s="1"/>
  <c r="O31" i="3"/>
  <c r="P160" i="21" s="1"/>
  <c r="P31" i="3"/>
  <c r="Q160" i="21" s="1"/>
  <c r="Q31" i="3"/>
  <c r="R160" i="21" s="1"/>
  <c r="R31" i="3"/>
  <c r="S160" i="21" s="1"/>
  <c r="S31" i="3"/>
  <c r="T31" i="3"/>
  <c r="U31" i="3"/>
  <c r="V31" i="3"/>
  <c r="W31" i="3"/>
  <c r="X31" i="3"/>
  <c r="M59" i="3"/>
  <c r="N59" i="3"/>
  <c r="O59" i="3"/>
  <c r="P59" i="3"/>
  <c r="Q161" i="21" s="1"/>
  <c r="Q59" i="3"/>
  <c r="R183" i="21" s="1"/>
  <c r="R59" i="3"/>
  <c r="S59" i="3"/>
  <c r="T59" i="3"/>
  <c r="U161" i="21" s="1"/>
  <c r="U59" i="3"/>
  <c r="V161" i="21" s="1"/>
  <c r="V59" i="3"/>
  <c r="W161" i="21" s="1"/>
  <c r="W59" i="3"/>
  <c r="X59" i="3"/>
  <c r="Y161" i="21" s="1"/>
  <c r="M46" i="3"/>
  <c r="N162" i="21" s="1"/>
  <c r="N46" i="3"/>
  <c r="O162" i="21" s="1"/>
  <c r="P162" i="21"/>
  <c r="Q162" i="21"/>
  <c r="R162" i="21"/>
  <c r="S162" i="21"/>
  <c r="T162" i="21"/>
  <c r="U162" i="21"/>
  <c r="V162" i="21"/>
  <c r="W162" i="21"/>
  <c r="X162" i="21"/>
  <c r="Y162" i="21"/>
  <c r="N36" i="3"/>
  <c r="O36" i="3"/>
  <c r="P36" i="3"/>
  <c r="Q36" i="3"/>
  <c r="R36" i="3"/>
  <c r="S36" i="3"/>
  <c r="T36" i="3"/>
  <c r="U36" i="3"/>
  <c r="V36" i="3"/>
  <c r="W36" i="3"/>
  <c r="X36" i="3"/>
  <c r="M51" i="3"/>
  <c r="N164" i="21" s="1"/>
  <c r="N51" i="3"/>
  <c r="O164" i="21" s="1"/>
  <c r="O51" i="3"/>
  <c r="P51" i="3"/>
  <c r="Q164" i="21" s="1"/>
  <c r="Q51" i="3"/>
  <c r="R164" i="21" s="1"/>
  <c r="R51" i="3"/>
  <c r="S164" i="21" s="1"/>
  <c r="S51" i="3"/>
  <c r="T51" i="3"/>
  <c r="U51" i="3"/>
  <c r="V164" i="21" s="1"/>
  <c r="V51" i="3"/>
  <c r="W164" i="21" s="1"/>
  <c r="W51" i="3"/>
  <c r="X164" i="21" s="1"/>
  <c r="X51" i="3"/>
  <c r="Y164" i="21" s="1"/>
  <c r="M56" i="3"/>
  <c r="N56" i="3"/>
  <c r="O165" i="21" s="1"/>
  <c r="O56" i="3"/>
  <c r="P56" i="3"/>
  <c r="Q56" i="3"/>
  <c r="R56" i="3"/>
  <c r="S56" i="3"/>
  <c r="T165" i="21" s="1"/>
  <c r="T56" i="3"/>
  <c r="U165" i="21" s="1"/>
  <c r="U56" i="3"/>
  <c r="V165" i="21" s="1"/>
  <c r="V56" i="3"/>
  <c r="W56" i="3"/>
  <c r="X56" i="3"/>
  <c r="M47" i="3"/>
  <c r="N166" i="21" s="1"/>
  <c r="N47" i="3"/>
  <c r="O166" i="21" s="1"/>
  <c r="O47" i="3"/>
  <c r="P166" i="21" s="1"/>
  <c r="P47" i="3"/>
  <c r="Q47" i="3"/>
  <c r="R47" i="3"/>
  <c r="S47" i="3"/>
  <c r="T47" i="3"/>
  <c r="U47" i="3"/>
  <c r="V47" i="3"/>
  <c r="W47" i="3"/>
  <c r="X47" i="3"/>
  <c r="N167" i="21"/>
  <c r="O32" i="3"/>
  <c r="P32" i="3"/>
  <c r="Q32" i="3"/>
  <c r="R167" i="21" s="1"/>
  <c r="R32" i="3"/>
  <c r="S32" i="3"/>
  <c r="T167" i="21" s="1"/>
  <c r="T32" i="3"/>
  <c r="U32" i="3"/>
  <c r="V167" i="21" s="1"/>
  <c r="V32" i="3"/>
  <c r="W167" i="21" s="1"/>
  <c r="W32" i="3"/>
  <c r="X167" i="21" s="1"/>
  <c r="X32" i="3"/>
  <c r="Y167" i="21" s="1"/>
  <c r="M37" i="3"/>
  <c r="N168" i="21" s="1"/>
  <c r="N37" i="3"/>
  <c r="O37" i="3"/>
  <c r="P168" i="21" s="1"/>
  <c r="P37" i="3"/>
  <c r="Q168" i="21" s="1"/>
  <c r="Q37" i="3"/>
  <c r="R37" i="3"/>
  <c r="S37" i="3"/>
  <c r="T37" i="3"/>
  <c r="U37" i="3"/>
  <c r="V37" i="3"/>
  <c r="W37" i="3"/>
  <c r="X37" i="3"/>
  <c r="M43" i="3"/>
  <c r="N43" i="3"/>
  <c r="O167" i="21" s="1"/>
  <c r="O43" i="3"/>
  <c r="P169" i="21" s="1"/>
  <c r="P43" i="3"/>
  <c r="Q169" i="21" s="1"/>
  <c r="Q43" i="3"/>
  <c r="R169" i="21" s="1"/>
  <c r="R43" i="3"/>
  <c r="S169" i="21" s="1"/>
  <c r="S43" i="3"/>
  <c r="T43" i="3"/>
  <c r="U169" i="21" s="1"/>
  <c r="U43" i="3"/>
  <c r="V43" i="3"/>
  <c r="W43" i="3"/>
  <c r="X43" i="3"/>
  <c r="M29" i="3"/>
  <c r="N170" i="21" s="1"/>
  <c r="N29" i="3"/>
  <c r="O170" i="21" s="1"/>
  <c r="O29" i="3"/>
  <c r="P170" i="21" s="1"/>
  <c r="P29" i="3"/>
  <c r="Q170" i="21" s="1"/>
  <c r="Q29" i="3"/>
  <c r="R170" i="21" s="1"/>
  <c r="R29" i="3"/>
  <c r="S170" i="21" s="1"/>
  <c r="S29" i="3"/>
  <c r="T170" i="21" s="1"/>
  <c r="T29" i="3"/>
  <c r="U170" i="21" s="1"/>
  <c r="U29" i="3"/>
  <c r="V170" i="21" s="1"/>
  <c r="V29" i="3"/>
  <c r="W170" i="21" s="1"/>
  <c r="W29" i="3"/>
  <c r="X170" i="21" s="1"/>
  <c r="X29" i="3"/>
  <c r="Y170" i="21" s="1"/>
  <c r="M30" i="3"/>
  <c r="N171" i="21" s="1"/>
  <c r="N30" i="3"/>
  <c r="O171" i="21" s="1"/>
  <c r="O30" i="3"/>
  <c r="P30" i="3"/>
  <c r="Q30" i="3"/>
  <c r="R171" i="21" s="1"/>
  <c r="R30" i="3"/>
  <c r="S30" i="3"/>
  <c r="T171" i="21" s="1"/>
  <c r="T30" i="3"/>
  <c r="U30" i="3"/>
  <c r="V30" i="3"/>
  <c r="W171" i="21" s="1"/>
  <c r="W30" i="3"/>
  <c r="X171" i="21" s="1"/>
  <c r="X30" i="3"/>
  <c r="Y171" i="21" s="1"/>
  <c r="M45" i="3"/>
  <c r="N172" i="21" s="1"/>
  <c r="N45" i="3"/>
  <c r="O172" i="21" s="1"/>
  <c r="O45" i="3"/>
  <c r="P45" i="3"/>
  <c r="Q45" i="3"/>
  <c r="R45" i="3"/>
  <c r="S45" i="3"/>
  <c r="T45" i="3"/>
  <c r="U45" i="3"/>
  <c r="V172" i="21" s="1"/>
  <c r="V45" i="3"/>
  <c r="W45" i="3"/>
  <c r="X172" i="21" s="1"/>
  <c r="X45" i="3"/>
  <c r="N173" i="21"/>
  <c r="O173" i="21"/>
  <c r="O61" i="3"/>
  <c r="P61" i="3"/>
  <c r="Q173" i="21" s="1"/>
  <c r="Q61" i="3"/>
  <c r="R173" i="21" s="1"/>
  <c r="R61" i="3"/>
  <c r="S61" i="3"/>
  <c r="T61" i="3"/>
  <c r="U61" i="3"/>
  <c r="V61" i="3"/>
  <c r="W61" i="3"/>
  <c r="X61" i="3"/>
  <c r="P42" i="3"/>
  <c r="Q42" i="3"/>
  <c r="R42" i="3"/>
  <c r="S42" i="3"/>
  <c r="T174" i="21" s="1"/>
  <c r="T42" i="3"/>
  <c r="U174" i="21" s="1"/>
  <c r="U42" i="3"/>
  <c r="V42" i="3"/>
  <c r="W174" i="21" s="1"/>
  <c r="W42" i="3"/>
  <c r="X42" i="3"/>
  <c r="Y174" i="21" s="1"/>
  <c r="M44" i="3"/>
  <c r="N44" i="3"/>
  <c r="O175" i="21" s="1"/>
  <c r="O44" i="3"/>
  <c r="P44" i="3"/>
  <c r="Q44" i="3"/>
  <c r="R175" i="21" s="1"/>
  <c r="R44" i="3"/>
  <c r="S175" i="21" s="1"/>
  <c r="S44" i="3"/>
  <c r="T175" i="21" s="1"/>
  <c r="T44" i="3"/>
  <c r="U175" i="21" s="1"/>
  <c r="U44" i="3"/>
  <c r="V175" i="21" s="1"/>
  <c r="V44" i="3"/>
  <c r="W175" i="21" s="1"/>
  <c r="W44" i="3"/>
  <c r="X175" i="21" s="1"/>
  <c r="X44" i="3"/>
  <c r="Y175" i="21" s="1"/>
  <c r="M41" i="3"/>
  <c r="N41" i="3"/>
  <c r="O176" i="21" s="1"/>
  <c r="O41" i="3"/>
  <c r="P176" i="21" s="1"/>
  <c r="P41" i="3"/>
  <c r="Q41" i="3"/>
  <c r="R41" i="3"/>
  <c r="S41" i="3"/>
  <c r="T41" i="3"/>
  <c r="U41" i="3"/>
  <c r="V41" i="3"/>
  <c r="W41" i="3"/>
  <c r="X41" i="3"/>
  <c r="M48" i="3"/>
  <c r="N177" i="21" s="1"/>
  <c r="N48" i="3"/>
  <c r="O177" i="21" s="1"/>
  <c r="O48" i="3"/>
  <c r="P177" i="21" s="1"/>
  <c r="P48" i="3"/>
  <c r="Q177" i="21" s="1"/>
  <c r="Q48" i="3"/>
  <c r="R177" i="21" s="1"/>
  <c r="R48" i="3"/>
  <c r="S177" i="21" s="1"/>
  <c r="S48" i="3"/>
  <c r="T48" i="3"/>
  <c r="U177" i="21" s="1"/>
  <c r="U48" i="3"/>
  <c r="V177" i="21" s="1"/>
  <c r="V48" i="3"/>
  <c r="W177" i="21" s="1"/>
  <c r="W48" i="3"/>
  <c r="X48" i="3"/>
  <c r="Y177" i="21" s="1"/>
  <c r="M50" i="3"/>
  <c r="N178" i="21" s="1"/>
  <c r="N50" i="3"/>
  <c r="O50" i="3"/>
  <c r="P50" i="3"/>
  <c r="Q50" i="3"/>
  <c r="R50" i="3"/>
  <c r="S178" i="21" s="1"/>
  <c r="S50" i="3"/>
  <c r="T50" i="3"/>
  <c r="U50" i="3"/>
  <c r="V178" i="21" s="1"/>
  <c r="V50" i="3"/>
  <c r="W50" i="3"/>
  <c r="X50" i="3"/>
  <c r="Y178" i="21" s="1"/>
  <c r="M39" i="3"/>
  <c r="N179" i="21" s="1"/>
  <c r="N39" i="3"/>
  <c r="O39" i="3"/>
  <c r="P179" i="21" s="1"/>
  <c r="P39" i="3"/>
  <c r="Q179" i="21" s="1"/>
  <c r="Q39" i="3"/>
  <c r="R179" i="21" s="1"/>
  <c r="R39" i="3"/>
  <c r="S179" i="21" s="1"/>
  <c r="S39" i="3"/>
  <c r="T179" i="21" s="1"/>
  <c r="T39" i="3"/>
  <c r="U179" i="21" s="1"/>
  <c r="U39" i="3"/>
  <c r="V179" i="21" s="1"/>
  <c r="V39" i="3"/>
  <c r="W179" i="21" s="1"/>
  <c r="W39" i="3"/>
  <c r="X179" i="21" s="1"/>
  <c r="X39" i="3"/>
  <c r="Y179" i="21" s="1"/>
  <c r="M34" i="3"/>
  <c r="N180" i="21" s="1"/>
  <c r="N34" i="3"/>
  <c r="O34" i="3"/>
  <c r="P34" i="3"/>
  <c r="Q180" i="21" s="1"/>
  <c r="Q34" i="3"/>
  <c r="R180" i="21" s="1"/>
  <c r="R34" i="3"/>
  <c r="S180" i="21" s="1"/>
  <c r="S34" i="3"/>
  <c r="T34" i="3"/>
  <c r="U34" i="3"/>
  <c r="V180" i="21" s="1"/>
  <c r="V34" i="3"/>
  <c r="W180" i="21" s="1"/>
  <c r="W34" i="3"/>
  <c r="X180" i="21" s="1"/>
  <c r="X34" i="3"/>
  <c r="Y180" i="21" s="1"/>
  <c r="M58" i="3"/>
  <c r="N181" i="21" s="1"/>
  <c r="N58" i="3"/>
  <c r="O181" i="21" s="1"/>
  <c r="O58" i="3"/>
  <c r="P181" i="21" s="1"/>
  <c r="P58" i="3"/>
  <c r="Q181" i="21" s="1"/>
  <c r="Q58" i="3"/>
  <c r="R181" i="21" s="1"/>
  <c r="R58" i="3"/>
  <c r="S181" i="21" s="1"/>
  <c r="S58" i="3"/>
  <c r="T181" i="21" s="1"/>
  <c r="T58" i="3"/>
  <c r="U181" i="21" s="1"/>
  <c r="U58" i="3"/>
  <c r="V181" i="21" s="1"/>
  <c r="V58" i="3"/>
  <c r="W181" i="21" s="1"/>
  <c r="W58" i="3"/>
  <c r="X181" i="21" s="1"/>
  <c r="X58" i="3"/>
  <c r="Y181" i="21" s="1"/>
  <c r="M49" i="3"/>
  <c r="N49" i="3"/>
  <c r="O49" i="3"/>
  <c r="P182" i="21" s="1"/>
  <c r="P49" i="3"/>
  <c r="Q49" i="3"/>
  <c r="R49" i="3"/>
  <c r="S182" i="21" s="1"/>
  <c r="S49" i="3"/>
  <c r="T182" i="21" s="1"/>
  <c r="T49" i="3"/>
  <c r="U182" i="21" s="1"/>
  <c r="U49" i="3"/>
  <c r="V49" i="3"/>
  <c r="W182" i="21" s="1"/>
  <c r="W49" i="3"/>
  <c r="X49" i="3"/>
  <c r="Y182" i="21" s="1"/>
  <c r="M55" i="3"/>
  <c r="N183" i="21" s="1"/>
  <c r="N55" i="3"/>
  <c r="O183" i="21" s="1"/>
  <c r="S183" i="21"/>
  <c r="T183" i="21"/>
  <c r="U183" i="21"/>
  <c r="V183" i="21"/>
  <c r="W183" i="21"/>
  <c r="X183" i="21"/>
  <c r="Y183" i="21"/>
  <c r="M62" i="3"/>
  <c r="N184" i="21" s="1"/>
  <c r="N62" i="3"/>
  <c r="O184" i="21" s="1"/>
  <c r="O62" i="3"/>
  <c r="P184" i="21" s="1"/>
  <c r="P62" i="3"/>
  <c r="Q184" i="21" s="1"/>
  <c r="Q62" i="3"/>
  <c r="R184" i="21" s="1"/>
  <c r="R62" i="3"/>
  <c r="S184" i="21" s="1"/>
  <c r="S62" i="3"/>
  <c r="T184" i="21" s="1"/>
  <c r="T62" i="3"/>
  <c r="U184" i="21" s="1"/>
  <c r="U62" i="3"/>
  <c r="V62" i="3"/>
  <c r="W184" i="21" s="1"/>
  <c r="W62" i="3"/>
  <c r="X184" i="21" s="1"/>
  <c r="X62" i="3"/>
  <c r="Y184" i="21" s="1"/>
  <c r="M52" i="3"/>
  <c r="N185" i="21" s="1"/>
  <c r="N52" i="3"/>
  <c r="O185" i="21" s="1"/>
  <c r="O52" i="3"/>
  <c r="P185" i="21" s="1"/>
  <c r="P52" i="3"/>
  <c r="Q52" i="3"/>
  <c r="R185" i="21" s="1"/>
  <c r="R52" i="3"/>
  <c r="S185" i="21" s="1"/>
  <c r="S52" i="3"/>
  <c r="T52" i="3"/>
  <c r="U185" i="21" s="1"/>
  <c r="U52" i="3"/>
  <c r="V52" i="3"/>
  <c r="W185" i="21" s="1"/>
  <c r="W52" i="3"/>
  <c r="X52" i="3"/>
  <c r="M54" i="3"/>
  <c r="N54" i="3"/>
  <c r="O54" i="3"/>
  <c r="P186" i="21" s="1"/>
  <c r="P54" i="3"/>
  <c r="Q186" i="21" s="1"/>
  <c r="Q54" i="3"/>
  <c r="R186" i="21" s="1"/>
  <c r="R54" i="3"/>
  <c r="S186" i="21" s="1"/>
  <c r="S54" i="3"/>
  <c r="T54" i="3"/>
  <c r="U186" i="21" s="1"/>
  <c r="U54" i="3"/>
  <c r="V186" i="21" s="1"/>
  <c r="V54" i="3"/>
  <c r="W186" i="21" s="1"/>
  <c r="W54" i="3"/>
  <c r="X186" i="21" s="1"/>
  <c r="X54" i="3"/>
  <c r="M63" i="3"/>
  <c r="N187" i="21" s="1"/>
  <c r="N63" i="3"/>
  <c r="O187" i="21" s="1"/>
  <c r="O63" i="3"/>
  <c r="P187" i="21" s="1"/>
  <c r="P63" i="3"/>
  <c r="Q187" i="21" s="1"/>
  <c r="Q63" i="3"/>
  <c r="R187" i="21" s="1"/>
  <c r="R63" i="3"/>
  <c r="S187" i="21" s="1"/>
  <c r="S63" i="3"/>
  <c r="T187" i="21" s="1"/>
  <c r="T63" i="3"/>
  <c r="U187" i="21" s="1"/>
  <c r="U63" i="3"/>
  <c r="V187" i="21" s="1"/>
  <c r="V63" i="3"/>
  <c r="W187" i="21" s="1"/>
  <c r="W63" i="3"/>
  <c r="X187" i="21" s="1"/>
  <c r="X63" i="3"/>
  <c r="Y187" i="21" s="1"/>
  <c r="M64" i="3"/>
  <c r="N188" i="21" s="1"/>
  <c r="N64" i="3"/>
  <c r="O188" i="21" s="1"/>
  <c r="O64" i="3"/>
  <c r="P64" i="3"/>
  <c r="Q188" i="21" s="1"/>
  <c r="Q64" i="3"/>
  <c r="R188" i="21" s="1"/>
  <c r="R64" i="3"/>
  <c r="S188" i="21" s="1"/>
  <c r="S64" i="3"/>
  <c r="T64" i="3"/>
  <c r="U64" i="3"/>
  <c r="V188" i="21" s="1"/>
  <c r="V64" i="3"/>
  <c r="W188" i="21" s="1"/>
  <c r="W64" i="3"/>
  <c r="X188" i="21" s="1"/>
  <c r="X64" i="3"/>
  <c r="Y188" i="21" s="1"/>
  <c r="M65" i="3"/>
  <c r="N189" i="21" s="1"/>
  <c r="N65" i="3"/>
  <c r="O189" i="21" s="1"/>
  <c r="O65" i="3"/>
  <c r="P189" i="21" s="1"/>
  <c r="P65" i="3"/>
  <c r="Q189" i="21" s="1"/>
  <c r="Q65" i="3"/>
  <c r="R189" i="21" s="1"/>
  <c r="R65" i="3"/>
  <c r="S189" i="21" s="1"/>
  <c r="S65" i="3"/>
  <c r="T189" i="21" s="1"/>
  <c r="T65" i="3"/>
  <c r="U189" i="21" s="1"/>
  <c r="U65" i="3"/>
  <c r="V189" i="21" s="1"/>
  <c r="V65" i="3"/>
  <c r="W189" i="21" s="1"/>
  <c r="W65" i="3"/>
  <c r="X189" i="21" s="1"/>
  <c r="X65" i="3"/>
  <c r="Y189" i="21" s="1"/>
  <c r="M66" i="3"/>
  <c r="N190" i="21" s="1"/>
  <c r="N66" i="3"/>
  <c r="O190" i="21" s="1"/>
  <c r="O66" i="3"/>
  <c r="P190" i="21" s="1"/>
  <c r="P66" i="3"/>
  <c r="Q190" i="21" s="1"/>
  <c r="Q66" i="3"/>
  <c r="R190" i="21" s="1"/>
  <c r="R66" i="3"/>
  <c r="S190" i="21" s="1"/>
  <c r="S66" i="3"/>
  <c r="T190" i="21" s="1"/>
  <c r="T66" i="3"/>
  <c r="U190" i="21" s="1"/>
  <c r="U66" i="3"/>
  <c r="V190" i="21" s="1"/>
  <c r="V66" i="3"/>
  <c r="W190" i="21" s="1"/>
  <c r="W66" i="3"/>
  <c r="X66" i="3"/>
  <c r="Y190" i="21" s="1"/>
  <c r="M67" i="3"/>
  <c r="N191" i="21" s="1"/>
  <c r="N67" i="3"/>
  <c r="O191" i="21" s="1"/>
  <c r="O67" i="3"/>
  <c r="P67" i="3"/>
  <c r="Q67" i="3"/>
  <c r="R191" i="21" s="1"/>
  <c r="R67" i="3"/>
  <c r="S191" i="21" s="1"/>
  <c r="S67" i="3"/>
  <c r="T191" i="21" s="1"/>
  <c r="T67" i="3"/>
  <c r="U191" i="21" s="1"/>
  <c r="U67" i="3"/>
  <c r="V191" i="21" s="1"/>
  <c r="V67" i="3"/>
  <c r="W191" i="21" s="1"/>
  <c r="W67" i="3"/>
  <c r="X191" i="21" s="1"/>
  <c r="X67" i="3"/>
  <c r="Y191" i="21" s="1"/>
  <c r="M68" i="3"/>
  <c r="N192" i="21" s="1"/>
  <c r="N68" i="3"/>
  <c r="O192" i="21" s="1"/>
  <c r="O68" i="3"/>
  <c r="P192" i="21" s="1"/>
  <c r="P68" i="3"/>
  <c r="Q192" i="21" s="1"/>
  <c r="Q68" i="3"/>
  <c r="R192" i="21" s="1"/>
  <c r="R68" i="3"/>
  <c r="S192" i="21" s="1"/>
  <c r="S68" i="3"/>
  <c r="T192" i="21" s="1"/>
  <c r="T68" i="3"/>
  <c r="U192" i="21" s="1"/>
  <c r="U68" i="3"/>
  <c r="V192" i="21" s="1"/>
  <c r="V68" i="3"/>
  <c r="W192" i="21" s="1"/>
  <c r="W68" i="3"/>
  <c r="X192" i="21" s="1"/>
  <c r="X68" i="3"/>
  <c r="Y192" i="21" s="1"/>
  <c r="M69" i="3"/>
  <c r="N193" i="21" s="1"/>
  <c r="N69" i="3"/>
  <c r="O193" i="21" s="1"/>
  <c r="O69" i="3"/>
  <c r="P193" i="21" s="1"/>
  <c r="P69" i="3"/>
  <c r="Q193" i="21" s="1"/>
  <c r="Q69" i="3"/>
  <c r="R193" i="21" s="1"/>
  <c r="R69" i="3"/>
  <c r="S193" i="21" s="1"/>
  <c r="S69" i="3"/>
  <c r="T69" i="3"/>
  <c r="U193" i="21" s="1"/>
  <c r="U69" i="3"/>
  <c r="V193" i="21" s="1"/>
  <c r="V69" i="3"/>
  <c r="W193" i="21" s="1"/>
  <c r="W69" i="3"/>
  <c r="X69" i="3"/>
  <c r="M70" i="3"/>
  <c r="N194" i="21" s="1"/>
  <c r="N70" i="3"/>
  <c r="O194" i="21" s="1"/>
  <c r="O70" i="3"/>
  <c r="P194" i="21" s="1"/>
  <c r="P70" i="3"/>
  <c r="Q194" i="21" s="1"/>
  <c r="Q70" i="3"/>
  <c r="R194" i="21" s="1"/>
  <c r="R70" i="3"/>
  <c r="S194" i="21" s="1"/>
  <c r="S70" i="3"/>
  <c r="T194" i="21" s="1"/>
  <c r="T70" i="3"/>
  <c r="U194" i="21" s="1"/>
  <c r="U70" i="3"/>
  <c r="V194" i="21" s="1"/>
  <c r="V70" i="3"/>
  <c r="W194" i="21" s="1"/>
  <c r="W70" i="3"/>
  <c r="X194" i="21" s="1"/>
  <c r="X70" i="3"/>
  <c r="Y194" i="21" s="1"/>
  <c r="M71" i="3"/>
  <c r="N195" i="21" s="1"/>
  <c r="N71" i="3"/>
  <c r="O195" i="21" s="1"/>
  <c r="O71" i="3"/>
  <c r="P195" i="21" s="1"/>
  <c r="P71" i="3"/>
  <c r="Q195" i="21" s="1"/>
  <c r="Q71" i="3"/>
  <c r="R195" i="21" s="1"/>
  <c r="R71" i="3"/>
  <c r="S195" i="21" s="1"/>
  <c r="S71" i="3"/>
  <c r="T195" i="21" s="1"/>
  <c r="T71" i="3"/>
  <c r="U195" i="21" s="1"/>
  <c r="U71" i="3"/>
  <c r="V195" i="21" s="1"/>
  <c r="V71" i="3"/>
  <c r="W195" i="21" s="1"/>
  <c r="W71" i="3"/>
  <c r="X195" i="21" s="1"/>
  <c r="X71" i="3"/>
  <c r="Y195" i="21" s="1"/>
  <c r="M72" i="3"/>
  <c r="N196" i="21" s="1"/>
  <c r="N72" i="3"/>
  <c r="O196" i="21" s="1"/>
  <c r="O72" i="3"/>
  <c r="P72" i="3"/>
  <c r="Q196" i="21" s="1"/>
  <c r="Q72" i="3"/>
  <c r="R196" i="21" s="1"/>
  <c r="R72" i="3"/>
  <c r="S196" i="21" s="1"/>
  <c r="S72" i="3"/>
  <c r="T196" i="21" s="1"/>
  <c r="T72" i="3"/>
  <c r="U72" i="3"/>
  <c r="V196" i="21" s="1"/>
  <c r="V72" i="3"/>
  <c r="W196" i="21" s="1"/>
  <c r="W72" i="3"/>
  <c r="X196" i="21" s="1"/>
  <c r="X72" i="3"/>
  <c r="Y196" i="21" s="1"/>
  <c r="M73" i="3"/>
  <c r="N197" i="21" s="1"/>
  <c r="N73" i="3"/>
  <c r="O197" i="21" s="1"/>
  <c r="O73" i="3"/>
  <c r="P197" i="21" s="1"/>
  <c r="P73" i="3"/>
  <c r="Q197" i="21" s="1"/>
  <c r="Q73" i="3"/>
  <c r="R197" i="21" s="1"/>
  <c r="R73" i="3"/>
  <c r="S197" i="21" s="1"/>
  <c r="S73" i="3"/>
  <c r="T197" i="21" s="1"/>
  <c r="T73" i="3"/>
  <c r="U197" i="21" s="1"/>
  <c r="U73" i="3"/>
  <c r="V197" i="21" s="1"/>
  <c r="V73" i="3"/>
  <c r="W197" i="21" s="1"/>
  <c r="W73" i="3"/>
  <c r="X197" i="21" s="1"/>
  <c r="X73" i="3"/>
  <c r="Y197" i="21" s="1"/>
  <c r="M74" i="3"/>
  <c r="N198" i="21" s="1"/>
  <c r="N74" i="3"/>
  <c r="O198" i="21" s="1"/>
  <c r="O74" i="3"/>
  <c r="P198" i="21" s="1"/>
  <c r="P74" i="3"/>
  <c r="Q198" i="21" s="1"/>
  <c r="Q74" i="3"/>
  <c r="R198" i="21" s="1"/>
  <c r="R74" i="3"/>
  <c r="S198" i="21" s="1"/>
  <c r="S74" i="3"/>
  <c r="T198" i="21" s="1"/>
  <c r="T74" i="3"/>
  <c r="U198" i="21" s="1"/>
  <c r="U74" i="3"/>
  <c r="V198" i="21" s="1"/>
  <c r="V74" i="3"/>
  <c r="W198" i="21" s="1"/>
  <c r="W74" i="3"/>
  <c r="X74" i="3"/>
  <c r="Y198" i="21" s="1"/>
  <c r="M75" i="3"/>
  <c r="N199" i="21" s="1"/>
  <c r="N75" i="3"/>
  <c r="O199" i="21" s="1"/>
  <c r="O75" i="3"/>
  <c r="P75" i="3"/>
  <c r="Q75" i="3"/>
  <c r="R199" i="21" s="1"/>
  <c r="R75" i="3"/>
  <c r="S199" i="21" s="1"/>
  <c r="S75" i="3"/>
  <c r="T199" i="21" s="1"/>
  <c r="T75" i="3"/>
  <c r="U199" i="21" s="1"/>
  <c r="U75" i="3"/>
  <c r="V199" i="21" s="1"/>
  <c r="V75" i="3"/>
  <c r="W199" i="21" s="1"/>
  <c r="W75" i="3"/>
  <c r="X199" i="21" s="1"/>
  <c r="X75" i="3"/>
  <c r="Y199" i="21" s="1"/>
  <c r="M76" i="3"/>
  <c r="N200" i="21" s="1"/>
  <c r="N76" i="3"/>
  <c r="O200" i="21" s="1"/>
  <c r="O76" i="3"/>
  <c r="P200" i="21" s="1"/>
  <c r="P76" i="3"/>
  <c r="Q200" i="21" s="1"/>
  <c r="Q76" i="3"/>
  <c r="R200" i="21" s="1"/>
  <c r="R76" i="3"/>
  <c r="S200" i="21" s="1"/>
  <c r="S76" i="3"/>
  <c r="T200" i="21" s="1"/>
  <c r="T76" i="3"/>
  <c r="U200" i="21" s="1"/>
  <c r="U76" i="3"/>
  <c r="V200" i="21" s="1"/>
  <c r="V76" i="3"/>
  <c r="W200" i="21" s="1"/>
  <c r="W76" i="3"/>
  <c r="X200" i="21" s="1"/>
  <c r="X76" i="3"/>
  <c r="Y200" i="21" s="1"/>
  <c r="M77" i="3"/>
  <c r="N201" i="21" s="1"/>
  <c r="N77" i="3"/>
  <c r="O201" i="21" s="1"/>
  <c r="O77" i="3"/>
  <c r="P201" i="21" s="1"/>
  <c r="P77" i="3"/>
  <c r="Q201" i="21" s="1"/>
  <c r="Q77" i="3"/>
  <c r="R201" i="21" s="1"/>
  <c r="R77" i="3"/>
  <c r="S201" i="21" s="1"/>
  <c r="S77" i="3"/>
  <c r="T77" i="3"/>
  <c r="U201" i="21" s="1"/>
  <c r="U77" i="3"/>
  <c r="V201" i="21" s="1"/>
  <c r="V77" i="3"/>
  <c r="W201" i="21" s="1"/>
  <c r="W77" i="3"/>
  <c r="X77" i="3"/>
  <c r="Y201" i="21" s="1"/>
  <c r="M78" i="3"/>
  <c r="N202" i="21" s="1"/>
  <c r="N78" i="3"/>
  <c r="O202" i="21" s="1"/>
  <c r="O78" i="3"/>
  <c r="P202" i="21" s="1"/>
  <c r="P78" i="3"/>
  <c r="Q202" i="21" s="1"/>
  <c r="Q78" i="3"/>
  <c r="R202" i="21" s="1"/>
  <c r="R78" i="3"/>
  <c r="S202" i="21" s="1"/>
  <c r="S78" i="3"/>
  <c r="T202" i="21" s="1"/>
  <c r="T78" i="3"/>
  <c r="U202" i="21" s="1"/>
  <c r="U78" i="3"/>
  <c r="V202" i="21" s="1"/>
  <c r="V78" i="3"/>
  <c r="W202" i="21" s="1"/>
  <c r="W78" i="3"/>
  <c r="X202" i="21" s="1"/>
  <c r="X78" i="3"/>
  <c r="Y202" i="21" s="1"/>
  <c r="M79" i="3"/>
  <c r="N203" i="21" s="1"/>
  <c r="N79" i="3"/>
  <c r="O203" i="21" s="1"/>
  <c r="O79" i="3"/>
  <c r="P203" i="21" s="1"/>
  <c r="P79" i="3"/>
  <c r="Q203" i="21" s="1"/>
  <c r="Q79" i="3"/>
  <c r="R203" i="21" s="1"/>
  <c r="R79" i="3"/>
  <c r="S203" i="21" s="1"/>
  <c r="S79" i="3"/>
  <c r="T203" i="21" s="1"/>
  <c r="T79" i="3"/>
  <c r="U203" i="21" s="1"/>
  <c r="U79" i="3"/>
  <c r="V203" i="21" s="1"/>
  <c r="V79" i="3"/>
  <c r="W203" i="21" s="1"/>
  <c r="W79" i="3"/>
  <c r="X203" i="21" s="1"/>
  <c r="X79" i="3"/>
  <c r="Y203" i="21" s="1"/>
  <c r="M80" i="3"/>
  <c r="N204" i="21" s="1"/>
  <c r="N80" i="3"/>
  <c r="O204" i="21" s="1"/>
  <c r="O80" i="3"/>
  <c r="P80" i="3"/>
  <c r="Q204" i="21" s="1"/>
  <c r="Q80" i="3"/>
  <c r="R204" i="21" s="1"/>
  <c r="R80" i="3"/>
  <c r="S204" i="21" s="1"/>
  <c r="S80" i="3"/>
  <c r="T80" i="3"/>
  <c r="U80" i="3"/>
  <c r="V204" i="21" s="1"/>
  <c r="V80" i="3"/>
  <c r="W204" i="21" s="1"/>
  <c r="W80" i="3"/>
  <c r="X204" i="21" s="1"/>
  <c r="X80" i="3"/>
  <c r="Y204" i="21" s="1"/>
  <c r="M81" i="3"/>
  <c r="N205" i="21" s="1"/>
  <c r="N81" i="3"/>
  <c r="O205" i="21" s="1"/>
  <c r="O81" i="3"/>
  <c r="P205" i="21" s="1"/>
  <c r="P81" i="3"/>
  <c r="Q205" i="21" s="1"/>
  <c r="Q81" i="3"/>
  <c r="R205" i="21" s="1"/>
  <c r="R81" i="3"/>
  <c r="S205" i="21" s="1"/>
  <c r="S81" i="3"/>
  <c r="T205" i="21" s="1"/>
  <c r="T81" i="3"/>
  <c r="U205" i="21" s="1"/>
  <c r="U81" i="3"/>
  <c r="V205" i="21" s="1"/>
  <c r="V81" i="3"/>
  <c r="W205" i="21" s="1"/>
  <c r="W81" i="3"/>
  <c r="X205" i="21" s="1"/>
  <c r="X81" i="3"/>
  <c r="Y205" i="21" s="1"/>
  <c r="M82" i="3"/>
  <c r="N82" i="3"/>
  <c r="O206" i="21" s="1"/>
  <c r="O82" i="3"/>
  <c r="P206" i="21" s="1"/>
  <c r="P82" i="3"/>
  <c r="Q206" i="21" s="1"/>
  <c r="Q82" i="3"/>
  <c r="R206" i="21" s="1"/>
  <c r="R82" i="3"/>
  <c r="S206" i="21" s="1"/>
  <c r="S82" i="3"/>
  <c r="T206" i="21" s="1"/>
  <c r="T82" i="3"/>
  <c r="U206" i="21" s="1"/>
  <c r="U82" i="3"/>
  <c r="V206" i="21" s="1"/>
  <c r="V82" i="3"/>
  <c r="W206" i="21" s="1"/>
  <c r="W82" i="3"/>
  <c r="X82" i="3"/>
  <c r="Y206" i="21" s="1"/>
  <c r="M83" i="3"/>
  <c r="N207" i="21" s="1"/>
  <c r="N83" i="3"/>
  <c r="O207" i="21" s="1"/>
  <c r="O83" i="3"/>
  <c r="P83" i="3"/>
  <c r="Q83" i="3"/>
  <c r="R207" i="21" s="1"/>
  <c r="R83" i="3"/>
  <c r="S207" i="21" s="1"/>
  <c r="S83" i="3"/>
  <c r="T207" i="21" s="1"/>
  <c r="T83" i="3"/>
  <c r="U83" i="3"/>
  <c r="V207" i="21" s="1"/>
  <c r="V83" i="3"/>
  <c r="W207" i="21" s="1"/>
  <c r="W83" i="3"/>
  <c r="X207" i="21" s="1"/>
  <c r="X83" i="3"/>
  <c r="Y207" i="21" s="1"/>
  <c r="M84" i="3"/>
  <c r="N208" i="21" s="1"/>
  <c r="N84" i="3"/>
  <c r="O208" i="21" s="1"/>
  <c r="O84" i="3"/>
  <c r="P208" i="21" s="1"/>
  <c r="P84" i="3"/>
  <c r="Q208" i="21" s="1"/>
  <c r="Q84" i="3"/>
  <c r="R208" i="21" s="1"/>
  <c r="R84" i="3"/>
  <c r="S208" i="21" s="1"/>
  <c r="S84" i="3"/>
  <c r="T208" i="21" s="1"/>
  <c r="T84" i="3"/>
  <c r="U208" i="21" s="1"/>
  <c r="U84" i="3"/>
  <c r="V208" i="21" s="1"/>
  <c r="V84" i="3"/>
  <c r="W208" i="21" s="1"/>
  <c r="W84" i="3"/>
  <c r="X208" i="21" s="1"/>
  <c r="X84" i="3"/>
  <c r="Y208" i="21" s="1"/>
  <c r="M85" i="3"/>
  <c r="N209" i="21" s="1"/>
  <c r="N85" i="3"/>
  <c r="O209" i="21" s="1"/>
  <c r="O85" i="3"/>
  <c r="P209" i="21" s="1"/>
  <c r="P85" i="3"/>
  <c r="Q209" i="21" s="1"/>
  <c r="Q85" i="3"/>
  <c r="R209" i="21" s="1"/>
  <c r="R85" i="3"/>
  <c r="S209" i="21" s="1"/>
  <c r="S85" i="3"/>
  <c r="T85" i="3"/>
  <c r="U209" i="21" s="1"/>
  <c r="U85" i="3"/>
  <c r="V209" i="21" s="1"/>
  <c r="V85" i="3"/>
  <c r="W209" i="21" s="1"/>
  <c r="W85" i="3"/>
  <c r="X85" i="3"/>
  <c r="Y209" i="21" s="1"/>
  <c r="M86" i="3"/>
  <c r="N210" i="21" s="1"/>
  <c r="N86" i="3"/>
  <c r="O210" i="21" s="1"/>
  <c r="O86" i="3"/>
  <c r="P210" i="21" s="1"/>
  <c r="P86" i="3"/>
  <c r="Q210" i="21" s="1"/>
  <c r="Q86" i="3"/>
  <c r="R210" i="21" s="1"/>
  <c r="R86" i="3"/>
  <c r="S210" i="21" s="1"/>
  <c r="S86" i="3"/>
  <c r="T210" i="21" s="1"/>
  <c r="T86" i="3"/>
  <c r="U210" i="21" s="1"/>
  <c r="U86" i="3"/>
  <c r="V210" i="21" s="1"/>
  <c r="V86" i="3"/>
  <c r="W210" i="21" s="1"/>
  <c r="W86" i="3"/>
  <c r="X210" i="21" s="1"/>
  <c r="X86" i="3"/>
  <c r="Y210" i="21" s="1"/>
  <c r="M87" i="3"/>
  <c r="N211" i="21" s="1"/>
  <c r="N87" i="3"/>
  <c r="O211" i="21" s="1"/>
  <c r="O87" i="3"/>
  <c r="P211" i="21" s="1"/>
  <c r="P87" i="3"/>
  <c r="Q211" i="21" s="1"/>
  <c r="Q87" i="3"/>
  <c r="R211" i="21" s="1"/>
  <c r="R87" i="3"/>
  <c r="S211" i="21" s="1"/>
  <c r="S87" i="3"/>
  <c r="T211" i="21" s="1"/>
  <c r="T87" i="3"/>
  <c r="U211" i="21" s="1"/>
  <c r="U87" i="3"/>
  <c r="V211" i="21" s="1"/>
  <c r="V87" i="3"/>
  <c r="W211" i="21" s="1"/>
  <c r="W87" i="3"/>
  <c r="X211" i="21" s="1"/>
  <c r="X87" i="3"/>
  <c r="Y211" i="21" s="1"/>
  <c r="M88" i="3"/>
  <c r="N212" i="21" s="1"/>
  <c r="N88" i="3"/>
  <c r="O88" i="3"/>
  <c r="P212" i="21" s="1"/>
  <c r="P88" i="3"/>
  <c r="Q212" i="21" s="1"/>
  <c r="Q88" i="3"/>
  <c r="R212" i="21" s="1"/>
  <c r="R88" i="3"/>
  <c r="S212" i="21" s="1"/>
  <c r="S88" i="3"/>
  <c r="T88" i="3"/>
  <c r="U88" i="3"/>
  <c r="V212" i="21" s="1"/>
  <c r="V88" i="3"/>
  <c r="W212" i="21" s="1"/>
  <c r="W88" i="3"/>
  <c r="X212" i="21" s="1"/>
  <c r="X88" i="3"/>
  <c r="Y212" i="21" s="1"/>
  <c r="M89" i="3"/>
  <c r="N213" i="21" s="1"/>
  <c r="N89" i="3"/>
  <c r="O213" i="21" s="1"/>
  <c r="O89" i="3"/>
  <c r="P213" i="21" s="1"/>
  <c r="P89" i="3"/>
  <c r="Q213" i="21" s="1"/>
  <c r="Q89" i="3"/>
  <c r="R213" i="21" s="1"/>
  <c r="R89" i="3"/>
  <c r="S213" i="21" s="1"/>
  <c r="S89" i="3"/>
  <c r="T213" i="21" s="1"/>
  <c r="T89" i="3"/>
  <c r="U213" i="21" s="1"/>
  <c r="U89" i="3"/>
  <c r="V213" i="21" s="1"/>
  <c r="V89" i="3"/>
  <c r="W213" i="21" s="1"/>
  <c r="W89" i="3"/>
  <c r="X213" i="21" s="1"/>
  <c r="X89" i="3"/>
  <c r="Y213" i="21" s="1"/>
  <c r="M90" i="3"/>
  <c r="N214" i="21" s="1"/>
  <c r="N90" i="3"/>
  <c r="O214" i="21" s="1"/>
  <c r="O90" i="3"/>
  <c r="P214" i="21" s="1"/>
  <c r="P90" i="3"/>
  <c r="Q214" i="21" s="1"/>
  <c r="Q90" i="3"/>
  <c r="R214" i="21" s="1"/>
  <c r="R90" i="3"/>
  <c r="S214" i="21" s="1"/>
  <c r="S90" i="3"/>
  <c r="T214" i="21" s="1"/>
  <c r="T90" i="3"/>
  <c r="U214" i="21" s="1"/>
  <c r="U90" i="3"/>
  <c r="V214" i="21" s="1"/>
  <c r="V90" i="3"/>
  <c r="W214" i="21" s="1"/>
  <c r="W90" i="3"/>
  <c r="X90" i="3"/>
  <c r="Y214" i="21" s="1"/>
  <c r="M91" i="3"/>
  <c r="N215" i="21" s="1"/>
  <c r="N91" i="3"/>
  <c r="O215" i="21" s="1"/>
  <c r="O91" i="3"/>
  <c r="P91" i="3"/>
  <c r="Q91" i="3"/>
  <c r="R215" i="21" s="1"/>
  <c r="R91" i="3"/>
  <c r="S215" i="21" s="1"/>
  <c r="S91" i="3"/>
  <c r="T215" i="21" s="1"/>
  <c r="T91" i="3"/>
  <c r="U215" i="21" s="1"/>
  <c r="U91" i="3"/>
  <c r="V215" i="21" s="1"/>
  <c r="V91" i="3"/>
  <c r="W215" i="21" s="1"/>
  <c r="W91" i="3"/>
  <c r="X215" i="21" s="1"/>
  <c r="X91" i="3"/>
  <c r="Y215" i="21" s="1"/>
  <c r="M92" i="3"/>
  <c r="N216" i="21" s="1"/>
  <c r="N92" i="3"/>
  <c r="O216" i="21" s="1"/>
  <c r="O92" i="3"/>
  <c r="P216" i="21" s="1"/>
  <c r="P92" i="3"/>
  <c r="Q216" i="21" s="1"/>
  <c r="Q92" i="3"/>
  <c r="R216" i="21" s="1"/>
  <c r="R92" i="3"/>
  <c r="S216" i="21" s="1"/>
  <c r="S92" i="3"/>
  <c r="T216" i="21" s="1"/>
  <c r="T92" i="3"/>
  <c r="U216" i="21" s="1"/>
  <c r="U92" i="3"/>
  <c r="V216" i="21" s="1"/>
  <c r="V92" i="3"/>
  <c r="W216" i="21" s="1"/>
  <c r="W92" i="3"/>
  <c r="X216" i="21" s="1"/>
  <c r="X92" i="3"/>
  <c r="Y216" i="21" s="1"/>
  <c r="M93" i="3"/>
  <c r="N217" i="21" s="1"/>
  <c r="N93" i="3"/>
  <c r="O217" i="21" s="1"/>
  <c r="O93" i="3"/>
  <c r="P217" i="21" s="1"/>
  <c r="P93" i="3"/>
  <c r="Q217" i="21" s="1"/>
  <c r="Q93" i="3"/>
  <c r="R217" i="21" s="1"/>
  <c r="R93" i="3"/>
  <c r="S93" i="3"/>
  <c r="T93" i="3"/>
  <c r="U217" i="21" s="1"/>
  <c r="U93" i="3"/>
  <c r="V217" i="21" s="1"/>
  <c r="V93" i="3"/>
  <c r="W217" i="21" s="1"/>
  <c r="W93" i="3"/>
  <c r="X93" i="3"/>
  <c r="M94" i="3"/>
  <c r="N218" i="21" s="1"/>
  <c r="N94" i="3"/>
  <c r="O218" i="21" s="1"/>
  <c r="O94" i="3"/>
  <c r="P218" i="21" s="1"/>
  <c r="P94" i="3"/>
  <c r="Q218" i="21" s="1"/>
  <c r="Q94" i="3"/>
  <c r="R218" i="21" s="1"/>
  <c r="R94" i="3"/>
  <c r="S218" i="21" s="1"/>
  <c r="S94" i="3"/>
  <c r="T218" i="21" s="1"/>
  <c r="T94" i="3"/>
  <c r="U218" i="21" s="1"/>
  <c r="U94" i="3"/>
  <c r="V218" i="21" s="1"/>
  <c r="V94" i="3"/>
  <c r="W218" i="21" s="1"/>
  <c r="W94" i="3"/>
  <c r="X218" i="21" s="1"/>
  <c r="X94" i="3"/>
  <c r="Y218" i="21" s="1"/>
  <c r="M95" i="3"/>
  <c r="N95" i="3"/>
  <c r="O219" i="21" s="1"/>
  <c r="O95" i="3"/>
  <c r="P219" i="21" s="1"/>
  <c r="P95" i="3"/>
  <c r="Q219" i="21" s="1"/>
  <c r="Q95" i="3"/>
  <c r="R219" i="21" s="1"/>
  <c r="R95" i="3"/>
  <c r="S219" i="21" s="1"/>
  <c r="S95" i="3"/>
  <c r="T219" i="21" s="1"/>
  <c r="T95" i="3"/>
  <c r="U219" i="21" s="1"/>
  <c r="U95" i="3"/>
  <c r="V219" i="21" s="1"/>
  <c r="V95" i="3"/>
  <c r="W219" i="21" s="1"/>
  <c r="W95" i="3"/>
  <c r="X219" i="21" s="1"/>
  <c r="X95" i="3"/>
  <c r="Y219" i="21" s="1"/>
  <c r="M96" i="3"/>
  <c r="N96" i="3"/>
  <c r="O220" i="21" s="1"/>
  <c r="O96" i="3"/>
  <c r="P96" i="3"/>
  <c r="Q220" i="21" s="1"/>
  <c r="Q96" i="3"/>
  <c r="R220" i="21" s="1"/>
  <c r="R96" i="3"/>
  <c r="S220" i="21" s="1"/>
  <c r="S96" i="3"/>
  <c r="T96" i="3"/>
  <c r="U96" i="3"/>
  <c r="V220" i="21" s="1"/>
  <c r="V96" i="3"/>
  <c r="W220" i="21" s="1"/>
  <c r="W96" i="3"/>
  <c r="X220" i="21" s="1"/>
  <c r="X96" i="3"/>
  <c r="Y220" i="21" s="1"/>
  <c r="M97" i="3"/>
  <c r="N221" i="21" s="1"/>
  <c r="N97" i="3"/>
  <c r="O221" i="21" s="1"/>
  <c r="O97" i="3"/>
  <c r="P221" i="21" s="1"/>
  <c r="P97" i="3"/>
  <c r="Q221" i="21" s="1"/>
  <c r="Q97" i="3"/>
  <c r="R221" i="21" s="1"/>
  <c r="R97" i="3"/>
  <c r="S221" i="21" s="1"/>
  <c r="S97" i="3"/>
  <c r="T97" i="3"/>
  <c r="U221" i="21" s="1"/>
  <c r="U97" i="3"/>
  <c r="V221" i="21" s="1"/>
  <c r="V97" i="3"/>
  <c r="W221" i="21" s="1"/>
  <c r="W97" i="3"/>
  <c r="X221" i="21" s="1"/>
  <c r="X97" i="3"/>
  <c r="Y221" i="21" s="1"/>
  <c r="M98" i="3"/>
  <c r="N222" i="21" s="1"/>
  <c r="N98" i="3"/>
  <c r="O222" i="21" s="1"/>
  <c r="O98" i="3"/>
  <c r="P222" i="21" s="1"/>
  <c r="P98" i="3"/>
  <c r="Q222" i="21" s="1"/>
  <c r="Q98" i="3"/>
  <c r="R222" i="21" s="1"/>
  <c r="R98" i="3"/>
  <c r="S222" i="21" s="1"/>
  <c r="S98" i="3"/>
  <c r="T222" i="21" s="1"/>
  <c r="T98" i="3"/>
  <c r="U222" i="21" s="1"/>
  <c r="U98" i="3"/>
  <c r="V222" i="21" s="1"/>
  <c r="V98" i="3"/>
  <c r="W222" i="21" s="1"/>
  <c r="W98" i="3"/>
  <c r="X98" i="3"/>
  <c r="Y222" i="21" s="1"/>
  <c r="M99" i="3"/>
  <c r="N223" i="21" s="1"/>
  <c r="N99" i="3"/>
  <c r="O223" i="21" s="1"/>
  <c r="O99" i="3"/>
  <c r="P99" i="3"/>
  <c r="Q99" i="3"/>
  <c r="R223" i="21" s="1"/>
  <c r="R99" i="3"/>
  <c r="S223" i="21" s="1"/>
  <c r="S99" i="3"/>
  <c r="T223" i="21" s="1"/>
  <c r="T99" i="3"/>
  <c r="U223" i="21" s="1"/>
  <c r="U99" i="3"/>
  <c r="V223" i="21" s="1"/>
  <c r="V99" i="3"/>
  <c r="W223" i="21" s="1"/>
  <c r="W99" i="3"/>
  <c r="X223" i="21" s="1"/>
  <c r="X99" i="3"/>
  <c r="Y223" i="21" s="1"/>
  <c r="M100" i="3"/>
  <c r="N224" i="21" s="1"/>
  <c r="N100" i="3"/>
  <c r="O224" i="21" s="1"/>
  <c r="O100" i="3"/>
  <c r="P224" i="21" s="1"/>
  <c r="P100" i="3"/>
  <c r="Q224" i="21" s="1"/>
  <c r="Q100" i="3"/>
  <c r="R224" i="21" s="1"/>
  <c r="R100" i="3"/>
  <c r="S224" i="21" s="1"/>
  <c r="S100" i="3"/>
  <c r="T224" i="21" s="1"/>
  <c r="T100" i="3"/>
  <c r="U224" i="21" s="1"/>
  <c r="U100" i="3"/>
  <c r="V224" i="21" s="1"/>
  <c r="V100" i="3"/>
  <c r="W224" i="21" s="1"/>
  <c r="W100" i="3"/>
  <c r="X224" i="21" s="1"/>
  <c r="X100" i="3"/>
  <c r="Y224" i="21" s="1"/>
  <c r="M101" i="3"/>
  <c r="N225" i="21" s="1"/>
  <c r="N101" i="3"/>
  <c r="O101" i="3"/>
  <c r="P225" i="21" s="1"/>
  <c r="P101" i="3"/>
  <c r="Q225" i="21" s="1"/>
  <c r="Q101" i="3"/>
  <c r="R225" i="21" s="1"/>
  <c r="R101" i="3"/>
  <c r="S225" i="21" s="1"/>
  <c r="S101" i="3"/>
  <c r="T101" i="3"/>
  <c r="U225" i="21" s="1"/>
  <c r="U101" i="3"/>
  <c r="V225" i="21" s="1"/>
  <c r="V101" i="3"/>
  <c r="W225" i="21" s="1"/>
  <c r="W101" i="3"/>
  <c r="X101" i="3"/>
  <c r="Y225" i="21" s="1"/>
  <c r="M102" i="3"/>
  <c r="N226" i="21" s="1"/>
  <c r="N102" i="3"/>
  <c r="O226" i="21" s="1"/>
  <c r="O102" i="3"/>
  <c r="P226" i="21" s="1"/>
  <c r="P102" i="3"/>
  <c r="Q226" i="21" s="1"/>
  <c r="Q102" i="3"/>
  <c r="R226" i="21" s="1"/>
  <c r="R102" i="3"/>
  <c r="S226" i="21" s="1"/>
  <c r="S102" i="3"/>
  <c r="T226" i="21" s="1"/>
  <c r="T102" i="3"/>
  <c r="U226" i="21" s="1"/>
  <c r="U102" i="3"/>
  <c r="V226" i="21" s="1"/>
  <c r="V102" i="3"/>
  <c r="W226" i="21" s="1"/>
  <c r="W102" i="3"/>
  <c r="X226" i="21" s="1"/>
  <c r="X102" i="3"/>
  <c r="Y226" i="21" s="1"/>
  <c r="M55" i="4"/>
  <c r="N55" i="4"/>
  <c r="O55" i="4"/>
  <c r="P55" i="4"/>
  <c r="Q55" i="4"/>
  <c r="R55" i="4"/>
  <c r="S55" i="4"/>
  <c r="T55" i="4"/>
  <c r="U55" i="4"/>
  <c r="V55" i="4"/>
  <c r="W55" i="4"/>
  <c r="X55" i="4"/>
  <c r="Y228" i="21" s="1"/>
  <c r="M62" i="4"/>
  <c r="N62" i="4"/>
  <c r="O62" i="4"/>
  <c r="P62" i="4"/>
  <c r="Q62" i="4"/>
  <c r="R62" i="4"/>
  <c r="S62" i="4"/>
  <c r="T62" i="4"/>
  <c r="U62" i="4"/>
  <c r="V62" i="4"/>
  <c r="W62" i="4"/>
  <c r="X62" i="4"/>
  <c r="M57" i="4"/>
  <c r="N57" i="4"/>
  <c r="O57" i="4"/>
  <c r="P57" i="4"/>
  <c r="Q57" i="4"/>
  <c r="R57" i="4"/>
  <c r="S57" i="4"/>
  <c r="T57" i="4"/>
  <c r="U57" i="4"/>
  <c r="V57" i="4"/>
  <c r="W57" i="4"/>
  <c r="X57" i="4"/>
  <c r="M42" i="4"/>
  <c r="N42" i="4"/>
  <c r="O42" i="4"/>
  <c r="P42" i="4"/>
  <c r="Q42" i="4"/>
  <c r="R42" i="4"/>
  <c r="S241" i="21" s="1"/>
  <c r="S42" i="4"/>
  <c r="T42" i="4"/>
  <c r="U42" i="4"/>
  <c r="V241" i="21" s="1"/>
  <c r="V42" i="4"/>
  <c r="W241" i="21" s="1"/>
  <c r="W42" i="4"/>
  <c r="X42" i="4"/>
  <c r="M63" i="4"/>
  <c r="N63" i="4"/>
  <c r="O63" i="4"/>
  <c r="P63" i="4"/>
  <c r="Q63" i="4"/>
  <c r="R63" i="4"/>
  <c r="S63" i="4"/>
  <c r="T63" i="4"/>
  <c r="U63" i="4"/>
  <c r="V63" i="4"/>
  <c r="W63" i="4"/>
  <c r="X63" i="4"/>
  <c r="M48" i="4"/>
  <c r="N48" i="4"/>
  <c r="O48" i="4"/>
  <c r="P48" i="4"/>
  <c r="Q48" i="4"/>
  <c r="R48" i="4"/>
  <c r="S48" i="4"/>
  <c r="T48" i="4"/>
  <c r="U48" i="4"/>
  <c r="V48" i="4"/>
  <c r="W48" i="4"/>
  <c r="X48" i="4"/>
  <c r="M45" i="4"/>
  <c r="N45" i="4"/>
  <c r="O45" i="4"/>
  <c r="P45" i="4"/>
  <c r="Q234" i="21" s="1"/>
  <c r="Q45" i="4"/>
  <c r="R234" i="21" s="1"/>
  <c r="R45" i="4"/>
  <c r="S45" i="4"/>
  <c r="T45" i="4"/>
  <c r="U234" i="21" s="1"/>
  <c r="U45" i="4"/>
  <c r="V45" i="4"/>
  <c r="W45" i="4"/>
  <c r="X45" i="4"/>
  <c r="M50" i="4"/>
  <c r="N50" i="4"/>
  <c r="O50" i="4"/>
  <c r="P50" i="4"/>
  <c r="Q50" i="4"/>
  <c r="R50" i="4"/>
  <c r="S50" i="4"/>
  <c r="T50" i="4"/>
  <c r="U50" i="4"/>
  <c r="V50" i="4"/>
  <c r="W235" i="21" s="1"/>
  <c r="W50" i="4"/>
  <c r="X50" i="4"/>
  <c r="M56" i="4"/>
  <c r="N56" i="4"/>
  <c r="O56" i="4"/>
  <c r="P56" i="4"/>
  <c r="Q56" i="4"/>
  <c r="R56" i="4"/>
  <c r="S56" i="4"/>
  <c r="T56" i="4"/>
  <c r="U56" i="4"/>
  <c r="V56" i="4"/>
  <c r="W236" i="21" s="1"/>
  <c r="W56" i="4"/>
  <c r="X236" i="21" s="1"/>
  <c r="X56" i="4"/>
  <c r="Y236" i="21" s="1"/>
  <c r="M37" i="4"/>
  <c r="N37" i="4"/>
  <c r="O37" i="4"/>
  <c r="P37" i="4"/>
  <c r="Q37" i="4"/>
  <c r="R37" i="4"/>
  <c r="S37" i="4"/>
  <c r="T37" i="4"/>
  <c r="U37" i="4"/>
  <c r="V37" i="4"/>
  <c r="W37" i="4"/>
  <c r="X37" i="4"/>
  <c r="N39" i="4"/>
  <c r="O39" i="4"/>
  <c r="P238" i="21" s="1"/>
  <c r="P39" i="4"/>
  <c r="Q39" i="4"/>
  <c r="R238" i="21" s="1"/>
  <c r="R39" i="4"/>
  <c r="S238" i="21" s="1"/>
  <c r="S39" i="4"/>
  <c r="T39" i="4"/>
  <c r="U39" i="4"/>
  <c r="V238" i="21" s="1"/>
  <c r="V39" i="4"/>
  <c r="W238" i="21" s="1"/>
  <c r="W39" i="4"/>
  <c r="X238" i="21" s="1"/>
  <c r="X39" i="4"/>
  <c r="Y238" i="21" s="1"/>
  <c r="M34" i="4"/>
  <c r="N34" i="4"/>
  <c r="O34" i="4"/>
  <c r="P34" i="4"/>
  <c r="Q34" i="4"/>
  <c r="R34" i="4"/>
  <c r="S34" i="4"/>
  <c r="T34" i="4"/>
  <c r="U34" i="4"/>
  <c r="V239" i="21" s="1"/>
  <c r="V34" i="4"/>
  <c r="W239" i="21" s="1"/>
  <c r="W34" i="4"/>
  <c r="X34" i="4"/>
  <c r="Y239" i="21" s="1"/>
  <c r="M36" i="4"/>
  <c r="N240" i="21" s="1"/>
  <c r="N36" i="4"/>
  <c r="O240" i="21" s="1"/>
  <c r="O36" i="4"/>
  <c r="P240" i="21" s="1"/>
  <c r="P36" i="4"/>
  <c r="Q36" i="4"/>
  <c r="R36" i="4"/>
  <c r="S36" i="4"/>
  <c r="T36" i="4"/>
  <c r="U36" i="4"/>
  <c r="V36" i="4"/>
  <c r="W36" i="4"/>
  <c r="X36" i="4"/>
  <c r="M51" i="4"/>
  <c r="N51" i="4"/>
  <c r="O51" i="4"/>
  <c r="M47" i="4"/>
  <c r="N47" i="4"/>
  <c r="O47" i="4"/>
  <c r="P47" i="4"/>
  <c r="Q47" i="4"/>
  <c r="R47" i="4"/>
  <c r="S242" i="21" s="1"/>
  <c r="S47" i="4"/>
  <c r="T47" i="4"/>
  <c r="U242" i="21" s="1"/>
  <c r="U47" i="4"/>
  <c r="V242" i="21" s="1"/>
  <c r="V47" i="4"/>
  <c r="W47" i="4"/>
  <c r="X242" i="21" s="1"/>
  <c r="X47" i="4"/>
  <c r="Y242" i="21" s="1"/>
  <c r="M29" i="4"/>
  <c r="N29" i="4"/>
  <c r="O29" i="4"/>
  <c r="P29" i="4"/>
  <c r="Q29" i="4"/>
  <c r="R29" i="4"/>
  <c r="S29" i="4"/>
  <c r="T29" i="4"/>
  <c r="U29" i="4"/>
  <c r="V29" i="4"/>
  <c r="W29" i="4"/>
  <c r="X29" i="4"/>
  <c r="M49" i="4"/>
  <c r="N49" i="4"/>
  <c r="O49" i="4"/>
  <c r="P49" i="4"/>
  <c r="Q49" i="4"/>
  <c r="R49" i="4"/>
  <c r="S49" i="4"/>
  <c r="T49" i="4"/>
  <c r="U49" i="4"/>
  <c r="V49" i="4"/>
  <c r="W244" i="21" s="1"/>
  <c r="W49" i="4"/>
  <c r="X49" i="4"/>
  <c r="M64" i="4"/>
  <c r="N245" i="21" s="1"/>
  <c r="N64" i="4"/>
  <c r="O64" i="4"/>
  <c r="P245" i="21" s="1"/>
  <c r="P64" i="4"/>
  <c r="Q245" i="21" s="1"/>
  <c r="Q64" i="4"/>
  <c r="R64" i="4"/>
  <c r="S64" i="4"/>
  <c r="T245" i="21" s="1"/>
  <c r="T64" i="4"/>
  <c r="U263" i="21" s="1"/>
  <c r="U64" i="4"/>
  <c r="V64" i="4"/>
  <c r="W263" i="21" s="1"/>
  <c r="W64" i="4"/>
  <c r="X64" i="4"/>
  <c r="M43" i="4"/>
  <c r="N43" i="4"/>
  <c r="O43" i="4"/>
  <c r="P246" i="21" s="1"/>
  <c r="P43" i="4"/>
  <c r="Q43" i="4"/>
  <c r="R43" i="4"/>
  <c r="S43" i="4"/>
  <c r="T43" i="4"/>
  <c r="U43" i="4"/>
  <c r="V43" i="4"/>
  <c r="W43" i="4"/>
  <c r="X43" i="4"/>
  <c r="M46" i="4"/>
  <c r="N46" i="4"/>
  <c r="O247" i="21" s="1"/>
  <c r="O46" i="4"/>
  <c r="P247" i="21" s="1"/>
  <c r="P46" i="4"/>
  <c r="Q247" i="21" s="1"/>
  <c r="Q46" i="4"/>
  <c r="R247" i="21" s="1"/>
  <c r="R46" i="4"/>
  <c r="S247" i="21" s="1"/>
  <c r="S46" i="4"/>
  <c r="T247" i="21" s="1"/>
  <c r="T46" i="4"/>
  <c r="U247" i="21" s="1"/>
  <c r="U46" i="4"/>
  <c r="V247" i="21" s="1"/>
  <c r="V46" i="4"/>
  <c r="W247" i="21" s="1"/>
  <c r="W46" i="4"/>
  <c r="X247" i="21" s="1"/>
  <c r="X46" i="4"/>
  <c r="Y247" i="21" s="1"/>
  <c r="N248" i="21"/>
  <c r="O248" i="21"/>
  <c r="P248" i="21"/>
  <c r="Q248" i="21"/>
  <c r="Q41" i="4"/>
  <c r="R248" i="21" s="1"/>
  <c r="R41" i="4"/>
  <c r="S248" i="21" s="1"/>
  <c r="S41" i="4"/>
  <c r="T41" i="4"/>
  <c r="U248" i="21" s="1"/>
  <c r="U41" i="4"/>
  <c r="V41" i="4"/>
  <c r="W41" i="4"/>
  <c r="X248" i="21" s="1"/>
  <c r="X41" i="4"/>
  <c r="M44" i="4"/>
  <c r="N44" i="4"/>
  <c r="O44" i="4"/>
  <c r="P44" i="4"/>
  <c r="Q44" i="4"/>
  <c r="R249" i="21" s="1"/>
  <c r="R44" i="4"/>
  <c r="S249" i="21" s="1"/>
  <c r="S44" i="4"/>
  <c r="T249" i="21" s="1"/>
  <c r="T44" i="4"/>
  <c r="U249" i="21" s="1"/>
  <c r="U44" i="4"/>
  <c r="V249" i="21" s="1"/>
  <c r="V44" i="4"/>
  <c r="W249" i="21" s="1"/>
  <c r="W44" i="4"/>
  <c r="X249" i="21" s="1"/>
  <c r="X44" i="4"/>
  <c r="Y249" i="21" s="1"/>
  <c r="M58" i="4"/>
  <c r="N250" i="21" s="1"/>
  <c r="N58" i="4"/>
  <c r="O250" i="21" s="1"/>
  <c r="O58" i="4"/>
  <c r="P250" i="21" s="1"/>
  <c r="P58" i="4"/>
  <c r="Q250" i="21" s="1"/>
  <c r="Q58" i="4"/>
  <c r="R250" i="21" s="1"/>
  <c r="R58" i="4"/>
  <c r="S250" i="21" s="1"/>
  <c r="S58" i="4"/>
  <c r="T250" i="21" s="1"/>
  <c r="T58" i="4"/>
  <c r="U250" i="21" s="1"/>
  <c r="U58" i="4"/>
  <c r="V250" i="21" s="1"/>
  <c r="V58" i="4"/>
  <c r="W250" i="21" s="1"/>
  <c r="W58" i="4"/>
  <c r="X250" i="21" s="1"/>
  <c r="X58" i="4"/>
  <c r="Y250" i="21" s="1"/>
  <c r="M33" i="4"/>
  <c r="N33" i="4"/>
  <c r="O33" i="4"/>
  <c r="P33" i="4"/>
  <c r="Q33" i="4"/>
  <c r="R33" i="4"/>
  <c r="S33" i="4"/>
  <c r="T33" i="4"/>
  <c r="U33" i="4"/>
  <c r="V33" i="4"/>
  <c r="W33" i="4"/>
  <c r="X33" i="4"/>
  <c r="M66" i="4"/>
  <c r="N66" i="4"/>
  <c r="O66" i="4"/>
  <c r="P66" i="4"/>
  <c r="Q66" i="4"/>
  <c r="R66" i="4"/>
  <c r="S66" i="4"/>
  <c r="T66" i="4"/>
  <c r="U66" i="4"/>
  <c r="V66" i="4"/>
  <c r="W66" i="4"/>
  <c r="X252" i="21" s="1"/>
  <c r="X66" i="4"/>
  <c r="M30" i="4"/>
  <c r="N30" i="4"/>
  <c r="O253" i="21" s="1"/>
  <c r="O30" i="4"/>
  <c r="P30" i="4"/>
  <c r="Q30" i="4"/>
  <c r="R30" i="4"/>
  <c r="S253" i="21" s="1"/>
  <c r="S30" i="4"/>
  <c r="T253" i="21" s="1"/>
  <c r="T30" i="4"/>
  <c r="U253" i="21" s="1"/>
  <c r="U30" i="4"/>
  <c r="V30" i="4"/>
  <c r="W253" i="21" s="1"/>
  <c r="W30" i="4"/>
  <c r="X30" i="4"/>
  <c r="Y253" i="21" s="1"/>
  <c r="M35" i="4"/>
  <c r="N35" i="4"/>
  <c r="O35" i="4"/>
  <c r="P35" i="4"/>
  <c r="Q35" i="4"/>
  <c r="R35" i="4"/>
  <c r="S35" i="4"/>
  <c r="T35" i="4"/>
  <c r="U35" i="4"/>
  <c r="V35" i="4"/>
  <c r="W35" i="4"/>
  <c r="X35" i="4"/>
  <c r="M32" i="4"/>
  <c r="N255" i="21" s="1"/>
  <c r="N32" i="4"/>
  <c r="O255" i="21" s="1"/>
  <c r="O32" i="4"/>
  <c r="P255" i="21" s="1"/>
  <c r="P32" i="4"/>
  <c r="Q32" i="4"/>
  <c r="R255" i="21" s="1"/>
  <c r="R32" i="4"/>
  <c r="S255" i="21" s="1"/>
  <c r="S32" i="4"/>
  <c r="T255" i="21" s="1"/>
  <c r="T32" i="4"/>
  <c r="U32" i="4"/>
  <c r="V255" i="21" s="1"/>
  <c r="V32" i="4"/>
  <c r="W255" i="21" s="1"/>
  <c r="W32" i="4"/>
  <c r="X255" i="21" s="1"/>
  <c r="X32" i="4"/>
  <c r="N256" i="21"/>
  <c r="O256" i="21"/>
  <c r="P256" i="21"/>
  <c r="Q256" i="21"/>
  <c r="Q61" i="4"/>
  <c r="R256" i="21" s="1"/>
  <c r="R61" i="4"/>
  <c r="S256" i="21" s="1"/>
  <c r="S61" i="4"/>
  <c r="T256" i="21" s="1"/>
  <c r="T61" i="4"/>
  <c r="U256" i="21" s="1"/>
  <c r="U61" i="4"/>
  <c r="V61" i="4"/>
  <c r="W61" i="4"/>
  <c r="X61" i="4"/>
  <c r="Y256" i="21" s="1"/>
  <c r="M60" i="4"/>
  <c r="N60" i="4"/>
  <c r="O60" i="4"/>
  <c r="P60" i="4"/>
  <c r="Q60" i="4"/>
  <c r="R60" i="4"/>
  <c r="S60" i="4"/>
  <c r="T60" i="4"/>
  <c r="U60" i="4"/>
  <c r="V60" i="4"/>
  <c r="W257" i="21" s="1"/>
  <c r="W60" i="4"/>
  <c r="X60" i="4"/>
  <c r="M38" i="4"/>
  <c r="N38" i="4"/>
  <c r="N107" i="4" s="1"/>
  <c r="O38" i="4"/>
  <c r="P38" i="4"/>
  <c r="Q38" i="4"/>
  <c r="Q107" i="4" s="1"/>
  <c r="R38" i="4"/>
  <c r="S38" i="4"/>
  <c r="S107" i="4" s="1"/>
  <c r="T38" i="4"/>
  <c r="U38" i="4"/>
  <c r="V38" i="4"/>
  <c r="W38" i="4"/>
  <c r="X38" i="4"/>
  <c r="X107" i="4" s="1"/>
  <c r="M40" i="4"/>
  <c r="N259" i="21" s="1"/>
  <c r="N40" i="4"/>
  <c r="O259" i="21" s="1"/>
  <c r="O40" i="4"/>
  <c r="P259" i="21" s="1"/>
  <c r="P40" i="4"/>
  <c r="Q259" i="21" s="1"/>
  <c r="Q40" i="4"/>
  <c r="R40" i="4"/>
  <c r="S40" i="4"/>
  <c r="T259" i="21" s="1"/>
  <c r="T40" i="4"/>
  <c r="U40" i="4"/>
  <c r="V40" i="4"/>
  <c r="W40" i="4"/>
  <c r="X40" i="4"/>
  <c r="M31" i="4"/>
  <c r="N31" i="4"/>
  <c r="O31" i="4"/>
  <c r="P31" i="4"/>
  <c r="Q31" i="4"/>
  <c r="R31" i="4"/>
  <c r="S31" i="4"/>
  <c r="T31" i="4"/>
  <c r="T108" i="4" s="1"/>
  <c r="U31" i="4"/>
  <c r="V31" i="4"/>
  <c r="W31" i="4"/>
  <c r="X31" i="4"/>
  <c r="M59" i="4"/>
  <c r="N261" i="21" s="1"/>
  <c r="N59" i="4"/>
  <c r="O261" i="21" s="1"/>
  <c r="O59" i="4"/>
  <c r="P261" i="21" s="1"/>
  <c r="P59" i="4"/>
  <c r="Q261" i="21" s="1"/>
  <c r="Q59" i="4"/>
  <c r="R261" i="21" s="1"/>
  <c r="R59" i="4"/>
  <c r="S59" i="4"/>
  <c r="T261" i="21" s="1"/>
  <c r="T59" i="4"/>
  <c r="U261" i="21" s="1"/>
  <c r="U59" i="4"/>
  <c r="V261" i="21" s="1"/>
  <c r="V59" i="4"/>
  <c r="W261" i="21" s="1"/>
  <c r="W59" i="4"/>
  <c r="X261" i="21" s="1"/>
  <c r="X59" i="4"/>
  <c r="Y261" i="21" s="1"/>
  <c r="M54" i="4"/>
  <c r="N54" i="4"/>
  <c r="O54" i="4"/>
  <c r="P262" i="21" s="1"/>
  <c r="P54" i="4"/>
  <c r="Q54" i="4"/>
  <c r="R262" i="21" s="1"/>
  <c r="R54" i="4"/>
  <c r="S262" i="21" s="1"/>
  <c r="S54" i="4"/>
  <c r="T54" i="4"/>
  <c r="U54" i="4"/>
  <c r="V262" i="21" s="1"/>
  <c r="V54" i="4"/>
  <c r="W262" i="21" s="1"/>
  <c r="W54" i="4"/>
  <c r="X262" i="21" s="1"/>
  <c r="X54" i="4"/>
  <c r="Y262" i="21" s="1"/>
  <c r="M67" i="4"/>
  <c r="N67" i="4"/>
  <c r="O263" i="21" s="1"/>
  <c r="O67" i="4"/>
  <c r="P67" i="4"/>
  <c r="R263" i="21"/>
  <c r="S263" i="21"/>
  <c r="T263" i="21"/>
  <c r="X263" i="21"/>
  <c r="Y263" i="21"/>
  <c r="M53" i="4"/>
  <c r="N264" i="21" s="1"/>
  <c r="N53" i="4"/>
  <c r="O264" i="21" s="1"/>
  <c r="O53" i="4"/>
  <c r="P264" i="21" s="1"/>
  <c r="P53" i="4"/>
  <c r="Q264" i="21" s="1"/>
  <c r="Q53" i="4"/>
  <c r="R264" i="21" s="1"/>
  <c r="R53" i="4"/>
  <c r="S264" i="21" s="1"/>
  <c r="S53" i="4"/>
  <c r="T264" i="21" s="1"/>
  <c r="T53" i="4"/>
  <c r="U264" i="21" s="1"/>
  <c r="U53" i="4"/>
  <c r="V53" i="4"/>
  <c r="W53" i="4"/>
  <c r="X53" i="4"/>
  <c r="N265" i="21"/>
  <c r="Q65" i="4"/>
  <c r="R65" i="4"/>
  <c r="S65" i="4"/>
  <c r="T65" i="4"/>
  <c r="U65" i="4"/>
  <c r="V65" i="4"/>
  <c r="W65" i="4"/>
  <c r="X65" i="4"/>
  <c r="M52" i="4"/>
  <c r="N266" i="21" s="1"/>
  <c r="N52" i="4"/>
  <c r="O266" i="21" s="1"/>
  <c r="O52" i="4"/>
  <c r="P266" i="21" s="1"/>
  <c r="P52" i="4"/>
  <c r="Q266" i="21" s="1"/>
  <c r="Q52" i="4"/>
  <c r="R52" i="4"/>
  <c r="S266" i="21" s="1"/>
  <c r="S52" i="4"/>
  <c r="T266" i="21" s="1"/>
  <c r="T52" i="4"/>
  <c r="U266" i="21" s="1"/>
  <c r="U52" i="4"/>
  <c r="V266" i="21" s="1"/>
  <c r="V52" i="4"/>
  <c r="W266" i="21" s="1"/>
  <c r="W52" i="4"/>
  <c r="X266" i="21" s="1"/>
  <c r="X52" i="4"/>
  <c r="Y266" i="21" s="1"/>
  <c r="M68" i="4"/>
  <c r="N267" i="21" s="1"/>
  <c r="N68" i="4"/>
  <c r="O267" i="21" s="1"/>
  <c r="O68" i="4"/>
  <c r="P68" i="4"/>
  <c r="Q267" i="21" s="1"/>
  <c r="Q68" i="4"/>
  <c r="R68" i="4"/>
  <c r="S68" i="4"/>
  <c r="T267" i="21" s="1"/>
  <c r="T68" i="4"/>
  <c r="U68" i="4"/>
  <c r="V267" i="21" s="1"/>
  <c r="V68" i="4"/>
  <c r="W267" i="21" s="1"/>
  <c r="W68" i="4"/>
  <c r="X68" i="4"/>
  <c r="Y267" i="21" s="1"/>
  <c r="M69" i="4"/>
  <c r="N268" i="21" s="1"/>
  <c r="N69" i="4"/>
  <c r="O268" i="21" s="1"/>
  <c r="O69" i="4"/>
  <c r="P268" i="21" s="1"/>
  <c r="P69" i="4"/>
  <c r="Q69" i="4"/>
  <c r="R268" i="21" s="1"/>
  <c r="R69" i="4"/>
  <c r="S268" i="21" s="1"/>
  <c r="S69" i="4"/>
  <c r="T268" i="21" s="1"/>
  <c r="T69" i="4"/>
  <c r="U268" i="21" s="1"/>
  <c r="U69" i="4"/>
  <c r="V268" i="21" s="1"/>
  <c r="V69" i="4"/>
  <c r="W268" i="21" s="1"/>
  <c r="W69" i="4"/>
  <c r="X268" i="21" s="1"/>
  <c r="X69" i="4"/>
  <c r="Y268" i="21" s="1"/>
  <c r="M70" i="4"/>
  <c r="N70" i="4"/>
  <c r="O269" i="21" s="1"/>
  <c r="O70" i="4"/>
  <c r="P269" i="21" s="1"/>
  <c r="P70" i="4"/>
  <c r="Q269" i="21" s="1"/>
  <c r="Q70" i="4"/>
  <c r="R269" i="21" s="1"/>
  <c r="R70" i="4"/>
  <c r="S269" i="21" s="1"/>
  <c r="S70" i="4"/>
  <c r="T269" i="21" s="1"/>
  <c r="T70" i="4"/>
  <c r="U269" i="21" s="1"/>
  <c r="U70" i="4"/>
  <c r="V269" i="21" s="1"/>
  <c r="V70" i="4"/>
  <c r="W269" i="21" s="1"/>
  <c r="W70" i="4"/>
  <c r="X269" i="21" s="1"/>
  <c r="X70" i="4"/>
  <c r="Y269" i="21" s="1"/>
  <c r="M71" i="4"/>
  <c r="N71" i="4"/>
  <c r="O71" i="4"/>
  <c r="P270" i="21" s="1"/>
  <c r="P71" i="4"/>
  <c r="Q71" i="4"/>
  <c r="R270" i="21" s="1"/>
  <c r="R71" i="4"/>
  <c r="S270" i="21" s="1"/>
  <c r="S71" i="4"/>
  <c r="T71" i="4"/>
  <c r="U71" i="4"/>
  <c r="V270" i="21" s="1"/>
  <c r="V71" i="4"/>
  <c r="W270" i="21" s="1"/>
  <c r="W71" i="4"/>
  <c r="X270" i="21" s="1"/>
  <c r="X71" i="4"/>
  <c r="Y270" i="21" s="1"/>
  <c r="M72" i="4"/>
  <c r="N271" i="21" s="1"/>
  <c r="N72" i="4"/>
  <c r="O271" i="21" s="1"/>
  <c r="O72" i="4"/>
  <c r="P271" i="21" s="1"/>
  <c r="P72" i="4"/>
  <c r="Q271" i="21" s="1"/>
  <c r="Q72" i="4"/>
  <c r="R271" i="21" s="1"/>
  <c r="R72" i="4"/>
  <c r="S271" i="21" s="1"/>
  <c r="S72" i="4"/>
  <c r="T271" i="21" s="1"/>
  <c r="T72" i="4"/>
  <c r="U271" i="21" s="1"/>
  <c r="U72" i="4"/>
  <c r="V271" i="21" s="1"/>
  <c r="V72" i="4"/>
  <c r="W271" i="21" s="1"/>
  <c r="W72" i="4"/>
  <c r="X271" i="21" s="1"/>
  <c r="X72" i="4"/>
  <c r="Y271" i="21" s="1"/>
  <c r="M73" i="4"/>
  <c r="N272" i="21" s="1"/>
  <c r="N73" i="4"/>
  <c r="O272" i="21" s="1"/>
  <c r="O73" i="4"/>
  <c r="P272" i="21" s="1"/>
  <c r="P73" i="4"/>
  <c r="Q272" i="21" s="1"/>
  <c r="Q73" i="4"/>
  <c r="R272" i="21" s="1"/>
  <c r="R73" i="4"/>
  <c r="S272" i="21" s="1"/>
  <c r="S73" i="4"/>
  <c r="T272" i="21" s="1"/>
  <c r="T73" i="4"/>
  <c r="U272" i="21" s="1"/>
  <c r="U73" i="4"/>
  <c r="V73" i="4"/>
  <c r="W272" i="21" s="1"/>
  <c r="W73" i="4"/>
  <c r="X73" i="4"/>
  <c r="Y272" i="21" s="1"/>
  <c r="M74" i="4"/>
  <c r="N273" i="21" s="1"/>
  <c r="N74" i="4"/>
  <c r="O273" i="21" s="1"/>
  <c r="O74" i="4"/>
  <c r="P74" i="4"/>
  <c r="Q273" i="21" s="1"/>
  <c r="Q74" i="4"/>
  <c r="R273" i="21" s="1"/>
  <c r="R74" i="4"/>
  <c r="S273" i="21" s="1"/>
  <c r="S74" i="4"/>
  <c r="T273" i="21" s="1"/>
  <c r="T74" i="4"/>
  <c r="U273" i="21" s="1"/>
  <c r="U74" i="4"/>
  <c r="V273" i="21" s="1"/>
  <c r="V74" i="4"/>
  <c r="W273" i="21" s="1"/>
  <c r="W74" i="4"/>
  <c r="X273" i="21" s="1"/>
  <c r="X74" i="4"/>
  <c r="Y273" i="21" s="1"/>
  <c r="M75" i="4"/>
  <c r="N274" i="21" s="1"/>
  <c r="N75" i="4"/>
  <c r="O274" i="21" s="1"/>
  <c r="O75" i="4"/>
  <c r="P274" i="21" s="1"/>
  <c r="P75" i="4"/>
  <c r="Q274" i="21" s="1"/>
  <c r="Q75" i="4"/>
  <c r="R75" i="4"/>
  <c r="S274" i="21" s="1"/>
  <c r="S75" i="4"/>
  <c r="T274" i="21" s="1"/>
  <c r="T75" i="4"/>
  <c r="U274" i="21" s="1"/>
  <c r="U75" i="4"/>
  <c r="V274" i="21" s="1"/>
  <c r="V75" i="4"/>
  <c r="W274" i="21" s="1"/>
  <c r="W75" i="4"/>
  <c r="X274" i="21" s="1"/>
  <c r="X75" i="4"/>
  <c r="Y274" i="21" s="1"/>
  <c r="M76" i="4"/>
  <c r="N275" i="21" s="1"/>
  <c r="N76" i="4"/>
  <c r="O275" i="21" s="1"/>
  <c r="O76" i="4"/>
  <c r="P275" i="21" s="1"/>
  <c r="P76" i="4"/>
  <c r="Q275" i="21" s="1"/>
  <c r="Q76" i="4"/>
  <c r="R76" i="4"/>
  <c r="S76" i="4"/>
  <c r="T275" i="21" s="1"/>
  <c r="T76" i="4"/>
  <c r="U76" i="4"/>
  <c r="V275" i="21" s="1"/>
  <c r="V76" i="4"/>
  <c r="W275" i="21" s="1"/>
  <c r="W76" i="4"/>
  <c r="X76" i="4"/>
  <c r="Y275" i="21" s="1"/>
  <c r="M77" i="4"/>
  <c r="N276" i="21" s="1"/>
  <c r="N77" i="4"/>
  <c r="O276" i="21" s="1"/>
  <c r="O77" i="4"/>
  <c r="P276" i="21" s="1"/>
  <c r="P77" i="4"/>
  <c r="Q276" i="21" s="1"/>
  <c r="Q77" i="4"/>
  <c r="R276" i="21" s="1"/>
  <c r="R77" i="4"/>
  <c r="S276" i="21" s="1"/>
  <c r="S77" i="4"/>
  <c r="T276" i="21" s="1"/>
  <c r="T77" i="4"/>
  <c r="U77" i="4"/>
  <c r="V276" i="21" s="1"/>
  <c r="V77" i="4"/>
  <c r="W276" i="21" s="1"/>
  <c r="W77" i="4"/>
  <c r="X276" i="21" s="1"/>
  <c r="X77" i="4"/>
  <c r="Y276" i="21" s="1"/>
  <c r="M78" i="4"/>
  <c r="N277" i="21" s="1"/>
  <c r="N78" i="4"/>
  <c r="O277" i="21" s="1"/>
  <c r="O78" i="4"/>
  <c r="P277" i="21" s="1"/>
  <c r="P78" i="4"/>
  <c r="Q277" i="21" s="1"/>
  <c r="Q78" i="4"/>
  <c r="R277" i="21" s="1"/>
  <c r="R78" i="4"/>
  <c r="S78" i="4"/>
  <c r="T78" i="4"/>
  <c r="U277" i="21" s="1"/>
  <c r="U78" i="4"/>
  <c r="V277" i="21" s="1"/>
  <c r="V78" i="4"/>
  <c r="W277" i="21" s="1"/>
  <c r="W78" i="4"/>
  <c r="X78" i="4"/>
  <c r="Y277" i="21" s="1"/>
  <c r="M79" i="4"/>
  <c r="N79" i="4"/>
  <c r="O79" i="4"/>
  <c r="P278" i="21" s="1"/>
  <c r="P79" i="4"/>
  <c r="Q79" i="4"/>
  <c r="R278" i="21" s="1"/>
  <c r="R79" i="4"/>
  <c r="S79" i="4"/>
  <c r="T278" i="21" s="1"/>
  <c r="T79" i="4"/>
  <c r="U79" i="4"/>
  <c r="V278" i="21" s="1"/>
  <c r="V79" i="4"/>
  <c r="W278" i="21" s="1"/>
  <c r="W79" i="4"/>
  <c r="X278" i="21" s="1"/>
  <c r="X79" i="4"/>
  <c r="M80" i="4"/>
  <c r="N279" i="21" s="1"/>
  <c r="N80" i="4"/>
  <c r="O279" i="21" s="1"/>
  <c r="O80" i="4"/>
  <c r="P80" i="4"/>
  <c r="Q80" i="4"/>
  <c r="R279" i="21" s="1"/>
  <c r="R80" i="4"/>
  <c r="S279" i="21" s="1"/>
  <c r="S80" i="4"/>
  <c r="T279" i="21" s="1"/>
  <c r="T80" i="4"/>
  <c r="U279" i="21" s="1"/>
  <c r="U80" i="4"/>
  <c r="V279" i="21" s="1"/>
  <c r="V80" i="4"/>
  <c r="W279" i="21" s="1"/>
  <c r="W80" i="4"/>
  <c r="X279" i="21" s="1"/>
  <c r="X80" i="4"/>
  <c r="Y279" i="21" s="1"/>
  <c r="M81" i="4"/>
  <c r="N280" i="21" s="1"/>
  <c r="N81" i="4"/>
  <c r="O280" i="21" s="1"/>
  <c r="O81" i="4"/>
  <c r="P280" i="21" s="1"/>
  <c r="P81" i="4"/>
  <c r="Q280" i="21" s="1"/>
  <c r="Q81" i="4"/>
  <c r="R81" i="4"/>
  <c r="S280" i="21" s="1"/>
  <c r="S81" i="4"/>
  <c r="T280" i="21" s="1"/>
  <c r="T81" i="4"/>
  <c r="U280" i="21" s="1"/>
  <c r="U81" i="4"/>
  <c r="V81" i="4"/>
  <c r="W81" i="4"/>
  <c r="X81" i="4"/>
  <c r="Y280" i="21" s="1"/>
  <c r="M82" i="4"/>
  <c r="N82" i="4"/>
  <c r="O82" i="4"/>
  <c r="P82" i="4"/>
  <c r="Q82" i="4"/>
  <c r="R281" i="21" s="1"/>
  <c r="R82" i="4"/>
  <c r="S281" i="21" s="1"/>
  <c r="S82" i="4"/>
  <c r="T281" i="21" s="1"/>
  <c r="T82" i="4"/>
  <c r="U281" i="21" s="1"/>
  <c r="U82" i="4"/>
  <c r="V281" i="21" s="1"/>
  <c r="V82" i="4"/>
  <c r="W281" i="21" s="1"/>
  <c r="W82" i="4"/>
  <c r="X281" i="21" s="1"/>
  <c r="X82" i="4"/>
  <c r="Y281" i="21" s="1"/>
  <c r="M83" i="4"/>
  <c r="N282" i="21" s="1"/>
  <c r="N83" i="4"/>
  <c r="O282" i="21" s="1"/>
  <c r="O83" i="4"/>
  <c r="P282" i="21" s="1"/>
  <c r="P83" i="4"/>
  <c r="Q282" i="21" s="1"/>
  <c r="Q83" i="4"/>
  <c r="R282" i="21" s="1"/>
  <c r="R83" i="4"/>
  <c r="S282" i="21" s="1"/>
  <c r="S83" i="4"/>
  <c r="T282" i="21" s="1"/>
  <c r="T83" i="4"/>
  <c r="U282" i="21" s="1"/>
  <c r="U83" i="4"/>
  <c r="V282" i="21" s="1"/>
  <c r="V83" i="4"/>
  <c r="W282" i="21" s="1"/>
  <c r="W83" i="4"/>
  <c r="X282" i="21" s="1"/>
  <c r="X83" i="4"/>
  <c r="Y282" i="21" s="1"/>
  <c r="M84" i="4"/>
  <c r="N84" i="4"/>
  <c r="O283" i="21" s="1"/>
  <c r="O84" i="4"/>
  <c r="P84" i="4"/>
  <c r="Q283" i="21" s="1"/>
  <c r="Q84" i="4"/>
  <c r="R84" i="4"/>
  <c r="S84" i="4"/>
  <c r="T283" i="21" s="1"/>
  <c r="T84" i="4"/>
  <c r="U283" i="21" s="1"/>
  <c r="U84" i="4"/>
  <c r="V283" i="21" s="1"/>
  <c r="V84" i="4"/>
  <c r="W283" i="21" s="1"/>
  <c r="W84" i="4"/>
  <c r="X84" i="4"/>
  <c r="Y283" i="21" s="1"/>
  <c r="M85" i="4"/>
  <c r="N284" i="21" s="1"/>
  <c r="N85" i="4"/>
  <c r="O284" i="21" s="1"/>
  <c r="O85" i="4"/>
  <c r="P284" i="21" s="1"/>
  <c r="P85" i="4"/>
  <c r="Q85" i="4"/>
  <c r="R284" i="21" s="1"/>
  <c r="R85" i="4"/>
  <c r="S284" i="21" s="1"/>
  <c r="S85" i="4"/>
  <c r="T85" i="4"/>
  <c r="U284" i="21" s="1"/>
  <c r="U85" i="4"/>
  <c r="V284" i="21" s="1"/>
  <c r="V85" i="4"/>
  <c r="W284" i="21" s="1"/>
  <c r="W85" i="4"/>
  <c r="X284" i="21" s="1"/>
  <c r="X85" i="4"/>
  <c r="Y284" i="21" s="1"/>
  <c r="M86" i="4"/>
  <c r="N86" i="4"/>
  <c r="O285" i="21" s="1"/>
  <c r="O86" i="4"/>
  <c r="P86" i="4"/>
  <c r="Q285" i="21" s="1"/>
  <c r="Q86" i="4"/>
  <c r="R86" i="4"/>
  <c r="S285" i="21" s="1"/>
  <c r="S86" i="4"/>
  <c r="T285" i="21" s="1"/>
  <c r="T86" i="4"/>
  <c r="U285" i="21" s="1"/>
  <c r="U86" i="4"/>
  <c r="V285" i="21" s="1"/>
  <c r="V86" i="4"/>
  <c r="W285" i="21" s="1"/>
  <c r="W86" i="4"/>
  <c r="X285" i="21" s="1"/>
  <c r="X86" i="4"/>
  <c r="Y285" i="21" s="1"/>
  <c r="M87" i="4"/>
  <c r="N87" i="4"/>
  <c r="O87" i="4"/>
  <c r="P87" i="4"/>
  <c r="Q87" i="4"/>
  <c r="R87" i="4"/>
  <c r="S87" i="4"/>
  <c r="T87" i="4"/>
  <c r="U87" i="4"/>
  <c r="V286" i="21" s="1"/>
  <c r="V87" i="4"/>
  <c r="W286" i="21" s="1"/>
  <c r="W87" i="4"/>
  <c r="X286" i="21" s="1"/>
  <c r="X87" i="4"/>
  <c r="Y286" i="21" s="1"/>
  <c r="M88" i="4"/>
  <c r="N287" i="21" s="1"/>
  <c r="N88" i="4"/>
  <c r="O287" i="21" s="1"/>
  <c r="O88" i="4"/>
  <c r="P88" i="4"/>
  <c r="Q88" i="4"/>
  <c r="R287" i="21" s="1"/>
  <c r="R88" i="4"/>
  <c r="S287" i="21" s="1"/>
  <c r="S88" i="4"/>
  <c r="T287" i="21" s="1"/>
  <c r="T88" i="4"/>
  <c r="U287" i="21" s="1"/>
  <c r="U88" i="4"/>
  <c r="V88" i="4"/>
  <c r="W287" i="21" s="1"/>
  <c r="W88" i="4"/>
  <c r="X287" i="21" s="1"/>
  <c r="X88" i="4"/>
  <c r="Y287" i="21" s="1"/>
  <c r="M89" i="4"/>
  <c r="N288" i="21" s="1"/>
  <c r="N89" i="4"/>
  <c r="O288" i="21" s="1"/>
  <c r="O89" i="4"/>
  <c r="P288" i="21" s="1"/>
  <c r="P89" i="4"/>
  <c r="Q288" i="21" s="1"/>
  <c r="Q89" i="4"/>
  <c r="R288" i="21" s="1"/>
  <c r="R89" i="4"/>
  <c r="S288" i="21" s="1"/>
  <c r="S89" i="4"/>
  <c r="T89" i="4"/>
  <c r="U288" i="21" s="1"/>
  <c r="U89" i="4"/>
  <c r="V89" i="4"/>
  <c r="W89" i="4"/>
  <c r="X89" i="4"/>
  <c r="Y288" i="21" s="1"/>
  <c r="M90" i="4"/>
  <c r="N90" i="4"/>
  <c r="O289" i="21" s="1"/>
  <c r="O90" i="4"/>
  <c r="P289" i="21" s="1"/>
  <c r="P90" i="4"/>
  <c r="Q289" i="21" s="1"/>
  <c r="Q90" i="4"/>
  <c r="R289" i="21" s="1"/>
  <c r="R90" i="4"/>
  <c r="S289" i="21" s="1"/>
  <c r="S90" i="4"/>
  <c r="T289" i="21" s="1"/>
  <c r="T90" i="4"/>
  <c r="U289" i="21" s="1"/>
  <c r="U90" i="4"/>
  <c r="V289" i="21" s="1"/>
  <c r="V90" i="4"/>
  <c r="W289" i="21" s="1"/>
  <c r="W90" i="4"/>
  <c r="X289" i="21" s="1"/>
  <c r="X90" i="4"/>
  <c r="Y289" i="21" s="1"/>
  <c r="M91" i="4"/>
  <c r="N290" i="21" s="1"/>
  <c r="N91" i="4"/>
  <c r="O290" i="21" s="1"/>
  <c r="O91" i="4"/>
  <c r="P290" i="21" s="1"/>
  <c r="P91" i="4"/>
  <c r="Q290" i="21" s="1"/>
  <c r="Q91" i="4"/>
  <c r="R290" i="21" s="1"/>
  <c r="R91" i="4"/>
  <c r="S290" i="21" s="1"/>
  <c r="S91" i="4"/>
  <c r="T290" i="21" s="1"/>
  <c r="T91" i="4"/>
  <c r="U290" i="21" s="1"/>
  <c r="U91" i="4"/>
  <c r="V290" i="21" s="1"/>
  <c r="V91" i="4"/>
  <c r="W290" i="21" s="1"/>
  <c r="W91" i="4"/>
  <c r="X290" i="21" s="1"/>
  <c r="X91" i="4"/>
  <c r="Y290" i="21" s="1"/>
  <c r="M92" i="4"/>
  <c r="N291" i="21" s="1"/>
  <c r="N92" i="4"/>
  <c r="O291" i="21" s="1"/>
  <c r="O92" i="4"/>
  <c r="P291" i="21" s="1"/>
  <c r="P92" i="4"/>
  <c r="Q291" i="21" s="1"/>
  <c r="Q92" i="4"/>
  <c r="R92" i="4"/>
  <c r="S291" i="21" s="1"/>
  <c r="S92" i="4"/>
  <c r="T291" i="21" s="1"/>
  <c r="T92" i="4"/>
  <c r="U92" i="4"/>
  <c r="V291" i="21" s="1"/>
  <c r="V92" i="4"/>
  <c r="W92" i="4"/>
  <c r="X92" i="4"/>
  <c r="Y291" i="21" s="1"/>
  <c r="M93" i="4"/>
  <c r="N292" i="21" s="1"/>
  <c r="N93" i="4"/>
  <c r="O292" i="21" s="1"/>
  <c r="O93" i="4"/>
  <c r="P292" i="21" s="1"/>
  <c r="P93" i="4"/>
  <c r="Q292" i="21" s="1"/>
  <c r="Q93" i="4"/>
  <c r="R292" i="21" s="1"/>
  <c r="R93" i="4"/>
  <c r="S292" i="21" s="1"/>
  <c r="S93" i="4"/>
  <c r="T93" i="4"/>
  <c r="U93" i="4"/>
  <c r="V292" i="21" s="1"/>
  <c r="V93" i="4"/>
  <c r="W292" i="21" s="1"/>
  <c r="W93" i="4"/>
  <c r="X292" i="21" s="1"/>
  <c r="X93" i="4"/>
  <c r="Y292" i="21" s="1"/>
  <c r="M94" i="4"/>
  <c r="N293" i="21" s="1"/>
  <c r="N94" i="4"/>
  <c r="O293" i="21" s="1"/>
  <c r="O94" i="4"/>
  <c r="P293" i="21" s="1"/>
  <c r="P94" i="4"/>
  <c r="Q94" i="4"/>
  <c r="R293" i="21" s="1"/>
  <c r="R94" i="4"/>
  <c r="S293" i="21" s="1"/>
  <c r="S94" i="4"/>
  <c r="T293" i="21" s="1"/>
  <c r="T94" i="4"/>
  <c r="U293" i="21" s="1"/>
  <c r="U94" i="4"/>
  <c r="V293" i="21" s="1"/>
  <c r="V94" i="4"/>
  <c r="W293" i="21" s="1"/>
  <c r="W94" i="4"/>
  <c r="X293" i="21" s="1"/>
  <c r="X94" i="4"/>
  <c r="Y293" i="21" s="1"/>
  <c r="M95" i="4"/>
  <c r="N95" i="4"/>
  <c r="O95" i="4"/>
  <c r="P95" i="4"/>
  <c r="Q95" i="4"/>
  <c r="R294" i="21" s="1"/>
  <c r="R95" i="4"/>
  <c r="S95" i="4"/>
  <c r="T95" i="4"/>
  <c r="U95" i="4"/>
  <c r="V294" i="21" s="1"/>
  <c r="V95" i="4"/>
  <c r="W294" i="21" s="1"/>
  <c r="W95" i="4"/>
  <c r="X294" i="21" s="1"/>
  <c r="X95" i="4"/>
  <c r="M96" i="4"/>
  <c r="N295" i="21" s="1"/>
  <c r="N96" i="4"/>
  <c r="O295" i="21" s="1"/>
  <c r="O96" i="4"/>
  <c r="P96" i="4"/>
  <c r="Q96" i="4"/>
  <c r="R295" i="21" s="1"/>
  <c r="R96" i="4"/>
  <c r="S295" i="21" s="1"/>
  <c r="S96" i="4"/>
  <c r="T295" i="21" s="1"/>
  <c r="T96" i="4"/>
  <c r="U295" i="21" s="1"/>
  <c r="U96" i="4"/>
  <c r="V295" i="21" s="1"/>
  <c r="V96" i="4"/>
  <c r="W295" i="21" s="1"/>
  <c r="W96" i="4"/>
  <c r="X96" i="4"/>
  <c r="Y295" i="21" s="1"/>
  <c r="M97" i="4"/>
  <c r="N296" i="21" s="1"/>
  <c r="N97" i="4"/>
  <c r="O97" i="4"/>
  <c r="P296" i="21" s="1"/>
  <c r="P97" i="4"/>
  <c r="Q296" i="21" s="1"/>
  <c r="Q97" i="4"/>
  <c r="R97" i="4"/>
  <c r="S296" i="21" s="1"/>
  <c r="S97" i="4"/>
  <c r="T296" i="21" s="1"/>
  <c r="T97" i="4"/>
  <c r="U296" i="21" s="1"/>
  <c r="U97" i="4"/>
  <c r="V97" i="4"/>
  <c r="W97" i="4"/>
  <c r="X296" i="21" s="1"/>
  <c r="X97" i="4"/>
  <c r="M98" i="4"/>
  <c r="N98" i="4"/>
  <c r="O98" i="4"/>
  <c r="P98" i="4"/>
  <c r="Q98" i="4"/>
  <c r="R297" i="21" s="1"/>
  <c r="R98" i="4"/>
  <c r="S297" i="21" s="1"/>
  <c r="S98" i="4"/>
  <c r="T297" i="21" s="1"/>
  <c r="T98" i="4"/>
  <c r="U98" i="4"/>
  <c r="V297" i="21" s="1"/>
  <c r="V98" i="4"/>
  <c r="W297" i="21" s="1"/>
  <c r="W98" i="4"/>
  <c r="X98" i="4"/>
  <c r="Y297" i="21" s="1"/>
  <c r="M99" i="4"/>
  <c r="N298" i="21" s="1"/>
  <c r="N99" i="4"/>
  <c r="O298" i="21" s="1"/>
  <c r="O99" i="4"/>
  <c r="P298" i="21" s="1"/>
  <c r="P99" i="4"/>
  <c r="Q298" i="21" s="1"/>
  <c r="Q99" i="4"/>
  <c r="R298" i="21" s="1"/>
  <c r="R99" i="4"/>
  <c r="S298" i="21" s="1"/>
  <c r="S99" i="4"/>
  <c r="T298" i="21" s="1"/>
  <c r="T99" i="4"/>
  <c r="U298" i="21" s="1"/>
  <c r="U99" i="4"/>
  <c r="V298" i="21" s="1"/>
  <c r="V99" i="4"/>
  <c r="W298" i="21" s="1"/>
  <c r="W99" i="4"/>
  <c r="X298" i="21" s="1"/>
  <c r="X99" i="4"/>
  <c r="Y298" i="21" s="1"/>
  <c r="M100" i="4"/>
  <c r="N299" i="21" s="1"/>
  <c r="N100" i="4"/>
  <c r="O299" i="21" s="1"/>
  <c r="O100" i="4"/>
  <c r="P100" i="4"/>
  <c r="Q299" i="21" s="1"/>
  <c r="Q100" i="4"/>
  <c r="R100" i="4"/>
  <c r="S100" i="4"/>
  <c r="T100" i="4"/>
  <c r="U100" i="4"/>
  <c r="V100" i="4"/>
  <c r="W100" i="4"/>
  <c r="X100" i="4"/>
  <c r="Y299" i="21" s="1"/>
  <c r="M101" i="4"/>
  <c r="N300" i="21" s="1"/>
  <c r="N101" i="4"/>
  <c r="O101" i="4"/>
  <c r="P300" i="21" s="1"/>
  <c r="P101" i="4"/>
  <c r="Q300" i="21" s="1"/>
  <c r="Q101" i="4"/>
  <c r="R300" i="21" s="1"/>
  <c r="R101" i="4"/>
  <c r="S300" i="21" s="1"/>
  <c r="S101" i="4"/>
  <c r="T300" i="21" s="1"/>
  <c r="T101" i="4"/>
  <c r="U300" i="21" s="1"/>
  <c r="U101" i="4"/>
  <c r="V300" i="21" s="1"/>
  <c r="V101" i="4"/>
  <c r="W300" i="21" s="1"/>
  <c r="W101" i="4"/>
  <c r="X300" i="21" s="1"/>
  <c r="X101" i="4"/>
  <c r="Y300" i="21" s="1"/>
  <c r="M102" i="4"/>
  <c r="N301" i="21" s="1"/>
  <c r="N102" i="4"/>
  <c r="O301" i="21" s="1"/>
  <c r="O102" i="4"/>
  <c r="P102" i="4"/>
  <c r="Q102" i="4"/>
  <c r="R301" i="21" s="1"/>
  <c r="R102" i="4"/>
  <c r="S102" i="4"/>
  <c r="T301" i="21" s="1"/>
  <c r="T102" i="4"/>
  <c r="U301" i="21" s="1"/>
  <c r="U102" i="4"/>
  <c r="V301" i="21" s="1"/>
  <c r="V102" i="4"/>
  <c r="W301" i="21" s="1"/>
  <c r="W102" i="4"/>
  <c r="X301" i="21" s="1"/>
  <c r="X102" i="4"/>
  <c r="Y301" i="21" s="1"/>
  <c r="M50" i="2"/>
  <c r="N99" i="21" s="1"/>
  <c r="N50" i="2"/>
  <c r="O99" i="21" s="1"/>
  <c r="O50" i="2"/>
  <c r="P99" i="21" s="1"/>
  <c r="P50" i="2"/>
  <c r="Q99" i="21" s="1"/>
  <c r="Q50" i="2"/>
  <c r="R99" i="21" s="1"/>
  <c r="R50" i="2"/>
  <c r="S99" i="21" s="1"/>
  <c r="S50" i="2"/>
  <c r="T99" i="21" s="1"/>
  <c r="T50" i="2"/>
  <c r="U99" i="21" s="1"/>
  <c r="U50" i="2"/>
  <c r="V99" i="21" s="1"/>
  <c r="V50" i="2"/>
  <c r="W99" i="21" s="1"/>
  <c r="W50" i="2"/>
  <c r="X99" i="21" s="1"/>
  <c r="X50" i="2"/>
  <c r="Y99" i="21" s="1"/>
  <c r="M51" i="2"/>
  <c r="N100" i="21" s="1"/>
  <c r="N51" i="2"/>
  <c r="O100" i="21" s="1"/>
  <c r="O51" i="2"/>
  <c r="P100" i="21" s="1"/>
  <c r="P51" i="2"/>
  <c r="Q100" i="21" s="1"/>
  <c r="Q51" i="2"/>
  <c r="R100" i="21" s="1"/>
  <c r="R51" i="2"/>
  <c r="S100" i="21" s="1"/>
  <c r="S51" i="2"/>
  <c r="T100" i="21" s="1"/>
  <c r="T51" i="2"/>
  <c r="U100" i="21" s="1"/>
  <c r="U51" i="2"/>
  <c r="V100" i="21" s="1"/>
  <c r="V51" i="2"/>
  <c r="W100" i="21" s="1"/>
  <c r="W51" i="2"/>
  <c r="X100" i="21" s="1"/>
  <c r="X51" i="2"/>
  <c r="Y100" i="21" s="1"/>
  <c r="M52" i="2"/>
  <c r="N52" i="2"/>
  <c r="O101" i="21" s="1"/>
  <c r="O52" i="2"/>
  <c r="P52" i="2"/>
  <c r="Q52" i="2"/>
  <c r="R101" i="21" s="1"/>
  <c r="R52" i="2"/>
  <c r="S52" i="2"/>
  <c r="T52" i="2"/>
  <c r="U52" i="2"/>
  <c r="V101" i="21" s="1"/>
  <c r="V52" i="2"/>
  <c r="W101" i="21" s="1"/>
  <c r="W52" i="2"/>
  <c r="X101" i="21" s="1"/>
  <c r="X52" i="2"/>
  <c r="Y101" i="21" s="1"/>
  <c r="M53" i="2"/>
  <c r="N102" i="21" s="1"/>
  <c r="N53" i="2"/>
  <c r="O102" i="21" s="1"/>
  <c r="O53" i="2"/>
  <c r="P102" i="21" s="1"/>
  <c r="P53" i="2"/>
  <c r="Q102" i="21" s="1"/>
  <c r="Q53" i="2"/>
  <c r="R102" i="21" s="1"/>
  <c r="R53" i="2"/>
  <c r="S102" i="21" s="1"/>
  <c r="S53" i="2"/>
  <c r="T102" i="21" s="1"/>
  <c r="T53" i="2"/>
  <c r="U102" i="21" s="1"/>
  <c r="U53" i="2"/>
  <c r="V102" i="21" s="1"/>
  <c r="V53" i="2"/>
  <c r="W102" i="21" s="1"/>
  <c r="W53" i="2"/>
  <c r="X102" i="21" s="1"/>
  <c r="X53" i="2"/>
  <c r="Y102" i="21" s="1"/>
  <c r="M54" i="2"/>
  <c r="N103" i="21" s="1"/>
  <c r="N54" i="2"/>
  <c r="O103" i="21" s="1"/>
  <c r="O54" i="2"/>
  <c r="P103" i="21" s="1"/>
  <c r="P54" i="2"/>
  <c r="Q103" i="21" s="1"/>
  <c r="Q54" i="2"/>
  <c r="R103" i="21" s="1"/>
  <c r="R54" i="2"/>
  <c r="S103" i="21" s="1"/>
  <c r="S54" i="2"/>
  <c r="T103" i="21" s="1"/>
  <c r="T54" i="2"/>
  <c r="U103" i="21" s="1"/>
  <c r="U54" i="2"/>
  <c r="V103" i="21" s="1"/>
  <c r="V54" i="2"/>
  <c r="W103" i="21" s="1"/>
  <c r="W54" i="2"/>
  <c r="X54" i="2"/>
  <c r="Y103" i="21" s="1"/>
  <c r="M55" i="2"/>
  <c r="N104" i="21" s="1"/>
  <c r="N55" i="2"/>
  <c r="O55" i="2"/>
  <c r="P55" i="2"/>
  <c r="Q55" i="2"/>
  <c r="R104" i="21" s="1"/>
  <c r="R55" i="2"/>
  <c r="S104" i="21" s="1"/>
  <c r="S55" i="2"/>
  <c r="T104" i="21" s="1"/>
  <c r="T55" i="2"/>
  <c r="U55" i="2"/>
  <c r="V104" i="21" s="1"/>
  <c r="V55" i="2"/>
  <c r="W104" i="21" s="1"/>
  <c r="W55" i="2"/>
  <c r="X104" i="21" s="1"/>
  <c r="X55" i="2"/>
  <c r="Y104" i="21" s="1"/>
  <c r="M56" i="2"/>
  <c r="N105" i="21" s="1"/>
  <c r="N56" i="2"/>
  <c r="O105" i="21" s="1"/>
  <c r="O56" i="2"/>
  <c r="P105" i="21" s="1"/>
  <c r="P56" i="2"/>
  <c r="Q105" i="21" s="1"/>
  <c r="Q56" i="2"/>
  <c r="R105" i="21" s="1"/>
  <c r="R56" i="2"/>
  <c r="S105" i="21" s="1"/>
  <c r="S56" i="2"/>
  <c r="T105" i="21" s="1"/>
  <c r="T56" i="2"/>
  <c r="U105" i="21" s="1"/>
  <c r="U56" i="2"/>
  <c r="V105" i="21" s="1"/>
  <c r="V56" i="2"/>
  <c r="W105" i="21" s="1"/>
  <c r="W56" i="2"/>
  <c r="X105" i="21" s="1"/>
  <c r="X56" i="2"/>
  <c r="Y105" i="21" s="1"/>
  <c r="M57" i="2"/>
  <c r="N106" i="21" s="1"/>
  <c r="N57" i="2"/>
  <c r="O106" i="21" s="1"/>
  <c r="O57" i="2"/>
  <c r="P106" i="21" s="1"/>
  <c r="P57" i="2"/>
  <c r="Q106" i="21" s="1"/>
  <c r="Q57" i="2"/>
  <c r="R106" i="21" s="1"/>
  <c r="R57" i="2"/>
  <c r="S106" i="21" s="1"/>
  <c r="S57" i="2"/>
  <c r="T57" i="2"/>
  <c r="U57" i="2"/>
  <c r="V106" i="21" s="1"/>
  <c r="V57" i="2"/>
  <c r="W57" i="2"/>
  <c r="X57" i="2"/>
  <c r="Y106" i="21" s="1"/>
  <c r="M58" i="2"/>
  <c r="N107" i="21" s="1"/>
  <c r="N58" i="2"/>
  <c r="O107" i="21" s="1"/>
  <c r="O58" i="2"/>
  <c r="P107" i="21" s="1"/>
  <c r="P58" i="2"/>
  <c r="Q107" i="21" s="1"/>
  <c r="Q58" i="2"/>
  <c r="R107" i="21" s="1"/>
  <c r="R58" i="2"/>
  <c r="S107" i="21" s="1"/>
  <c r="S58" i="2"/>
  <c r="T107" i="21" s="1"/>
  <c r="T58" i="2"/>
  <c r="U107" i="21" s="1"/>
  <c r="U58" i="2"/>
  <c r="V107" i="21" s="1"/>
  <c r="V58" i="2"/>
  <c r="W107" i="21" s="1"/>
  <c r="W58" i="2"/>
  <c r="X107" i="21" s="1"/>
  <c r="X58" i="2"/>
  <c r="Y107" i="21" s="1"/>
  <c r="M59" i="2"/>
  <c r="N108" i="21" s="1"/>
  <c r="N59" i="2"/>
  <c r="O108" i="21" s="1"/>
  <c r="O59" i="2"/>
  <c r="P108" i="21" s="1"/>
  <c r="P59" i="2"/>
  <c r="Q108" i="21" s="1"/>
  <c r="Q59" i="2"/>
  <c r="R108" i="21" s="1"/>
  <c r="R59" i="2"/>
  <c r="S108" i="21" s="1"/>
  <c r="S59" i="2"/>
  <c r="T108" i="21" s="1"/>
  <c r="T59" i="2"/>
  <c r="U108" i="21" s="1"/>
  <c r="U59" i="2"/>
  <c r="V108" i="21" s="1"/>
  <c r="V59" i="2"/>
  <c r="W108" i="21" s="1"/>
  <c r="W59" i="2"/>
  <c r="X108" i="21" s="1"/>
  <c r="X59" i="2"/>
  <c r="Y108" i="21" s="1"/>
  <c r="M60" i="2"/>
  <c r="N109" i="21" s="1"/>
  <c r="N60" i="2"/>
  <c r="O109" i="21" s="1"/>
  <c r="O60" i="2"/>
  <c r="P60" i="2"/>
  <c r="Q60" i="2"/>
  <c r="R109" i="21" s="1"/>
  <c r="R60" i="2"/>
  <c r="S60" i="2"/>
  <c r="T109" i="21" s="1"/>
  <c r="T60" i="2"/>
  <c r="U60" i="2"/>
  <c r="V109" i="21" s="1"/>
  <c r="V60" i="2"/>
  <c r="W109" i="21" s="1"/>
  <c r="W60" i="2"/>
  <c r="X109" i="21" s="1"/>
  <c r="X60" i="2"/>
  <c r="Y109" i="21" s="1"/>
  <c r="M61" i="2"/>
  <c r="N110" i="21" s="1"/>
  <c r="N61" i="2"/>
  <c r="O110" i="21" s="1"/>
  <c r="O61" i="2"/>
  <c r="P110" i="21" s="1"/>
  <c r="P61" i="2"/>
  <c r="Q110" i="21" s="1"/>
  <c r="Q61" i="2"/>
  <c r="R110" i="21" s="1"/>
  <c r="R61" i="2"/>
  <c r="S110" i="21" s="1"/>
  <c r="S61" i="2"/>
  <c r="T110" i="21" s="1"/>
  <c r="T61" i="2"/>
  <c r="U110" i="21" s="1"/>
  <c r="U61" i="2"/>
  <c r="V110" i="21" s="1"/>
  <c r="V61" i="2"/>
  <c r="W110" i="21" s="1"/>
  <c r="W61" i="2"/>
  <c r="X110" i="21" s="1"/>
  <c r="X61" i="2"/>
  <c r="Y110" i="21" s="1"/>
  <c r="M62" i="2"/>
  <c r="N111" i="21" s="1"/>
  <c r="N62" i="2"/>
  <c r="O111" i="21" s="1"/>
  <c r="O62" i="2"/>
  <c r="P111" i="21" s="1"/>
  <c r="P62" i="2"/>
  <c r="Q111" i="21" s="1"/>
  <c r="Q62" i="2"/>
  <c r="R111" i="21" s="1"/>
  <c r="R62" i="2"/>
  <c r="S111" i="21" s="1"/>
  <c r="S62" i="2"/>
  <c r="T111" i="21" s="1"/>
  <c r="T62" i="2"/>
  <c r="U111" i="21" s="1"/>
  <c r="U62" i="2"/>
  <c r="V111" i="21" s="1"/>
  <c r="V62" i="2"/>
  <c r="W111" i="21" s="1"/>
  <c r="W62" i="2"/>
  <c r="X62" i="2"/>
  <c r="Y111" i="21" s="1"/>
  <c r="M63" i="2"/>
  <c r="N112" i="21" s="1"/>
  <c r="N63" i="2"/>
  <c r="O63" i="2"/>
  <c r="P63" i="2"/>
  <c r="Q63" i="2"/>
  <c r="R112" i="21" s="1"/>
  <c r="R63" i="2"/>
  <c r="S112" i="21" s="1"/>
  <c r="S63" i="2"/>
  <c r="T112" i="21" s="1"/>
  <c r="T63" i="2"/>
  <c r="U112" i="21" s="1"/>
  <c r="U63" i="2"/>
  <c r="V112" i="21" s="1"/>
  <c r="V63" i="2"/>
  <c r="W112" i="21" s="1"/>
  <c r="W63" i="2"/>
  <c r="X112" i="21" s="1"/>
  <c r="X63" i="2"/>
  <c r="Y112" i="21" s="1"/>
  <c r="M64" i="2"/>
  <c r="N113" i="21" s="1"/>
  <c r="N64" i="2"/>
  <c r="O113" i="21" s="1"/>
  <c r="O64" i="2"/>
  <c r="P113" i="21" s="1"/>
  <c r="P64" i="2"/>
  <c r="Q113" i="21" s="1"/>
  <c r="Q64" i="2"/>
  <c r="R113" i="21" s="1"/>
  <c r="R64" i="2"/>
  <c r="S113" i="21" s="1"/>
  <c r="S64" i="2"/>
  <c r="T113" i="21" s="1"/>
  <c r="T64" i="2"/>
  <c r="U113" i="21" s="1"/>
  <c r="U64" i="2"/>
  <c r="V113" i="21" s="1"/>
  <c r="V64" i="2"/>
  <c r="W113" i="21" s="1"/>
  <c r="W64" i="2"/>
  <c r="X113" i="21" s="1"/>
  <c r="X64" i="2"/>
  <c r="Y113" i="21" s="1"/>
  <c r="M65" i="2"/>
  <c r="N114" i="21" s="1"/>
  <c r="N65" i="2"/>
  <c r="O114" i="21" s="1"/>
  <c r="O65" i="2"/>
  <c r="P114" i="21" s="1"/>
  <c r="P65" i="2"/>
  <c r="Q114" i="21" s="1"/>
  <c r="Q65" i="2"/>
  <c r="R114" i="21" s="1"/>
  <c r="R65" i="2"/>
  <c r="S114" i="21" s="1"/>
  <c r="S65" i="2"/>
  <c r="T65" i="2"/>
  <c r="U65" i="2"/>
  <c r="V114" i="21" s="1"/>
  <c r="V65" i="2"/>
  <c r="W65" i="2"/>
  <c r="X65" i="2"/>
  <c r="Y114" i="21" s="1"/>
  <c r="M66" i="2"/>
  <c r="N115" i="21" s="1"/>
  <c r="N66" i="2"/>
  <c r="O115" i="21" s="1"/>
  <c r="O66" i="2"/>
  <c r="P115" i="21" s="1"/>
  <c r="P66" i="2"/>
  <c r="Q115" i="21" s="1"/>
  <c r="Q66" i="2"/>
  <c r="R115" i="21" s="1"/>
  <c r="R66" i="2"/>
  <c r="S115" i="21" s="1"/>
  <c r="S66" i="2"/>
  <c r="T115" i="21" s="1"/>
  <c r="T66" i="2"/>
  <c r="U115" i="21" s="1"/>
  <c r="U66" i="2"/>
  <c r="V115" i="21" s="1"/>
  <c r="V66" i="2"/>
  <c r="W115" i="21" s="1"/>
  <c r="W66" i="2"/>
  <c r="X115" i="21" s="1"/>
  <c r="X66" i="2"/>
  <c r="Y115" i="21" s="1"/>
  <c r="M67" i="2"/>
  <c r="N116" i="21" s="1"/>
  <c r="N67" i="2"/>
  <c r="O116" i="21" s="1"/>
  <c r="O67" i="2"/>
  <c r="P116" i="21" s="1"/>
  <c r="P67" i="2"/>
  <c r="Q116" i="21" s="1"/>
  <c r="Q67" i="2"/>
  <c r="R116" i="21" s="1"/>
  <c r="R67" i="2"/>
  <c r="S116" i="21" s="1"/>
  <c r="S67" i="2"/>
  <c r="T116" i="21" s="1"/>
  <c r="T67" i="2"/>
  <c r="U116" i="21" s="1"/>
  <c r="U67" i="2"/>
  <c r="V116" i="21" s="1"/>
  <c r="V67" i="2"/>
  <c r="W116" i="21" s="1"/>
  <c r="W67" i="2"/>
  <c r="X116" i="21" s="1"/>
  <c r="X67" i="2"/>
  <c r="Y116" i="21" s="1"/>
  <c r="M68" i="2"/>
  <c r="N117" i="21" s="1"/>
  <c r="N68" i="2"/>
  <c r="O68" i="2"/>
  <c r="P68" i="2"/>
  <c r="Q117" i="21" s="1"/>
  <c r="Q68" i="2"/>
  <c r="R117" i="21" s="1"/>
  <c r="R68" i="2"/>
  <c r="S68" i="2"/>
  <c r="T117" i="21" s="1"/>
  <c r="T68" i="2"/>
  <c r="U68" i="2"/>
  <c r="V117" i="21" s="1"/>
  <c r="V68" i="2"/>
  <c r="W117" i="21" s="1"/>
  <c r="W68" i="2"/>
  <c r="X117" i="21" s="1"/>
  <c r="X68" i="2"/>
  <c r="Y117" i="21" s="1"/>
  <c r="M69" i="2"/>
  <c r="N118" i="21" s="1"/>
  <c r="N69" i="2"/>
  <c r="O118" i="21" s="1"/>
  <c r="O69" i="2"/>
  <c r="P118" i="21" s="1"/>
  <c r="P69" i="2"/>
  <c r="Q118" i="21" s="1"/>
  <c r="Q69" i="2"/>
  <c r="R118" i="21" s="1"/>
  <c r="R69" i="2"/>
  <c r="S118" i="21" s="1"/>
  <c r="S69" i="2"/>
  <c r="T118" i="21" s="1"/>
  <c r="T69" i="2"/>
  <c r="U118" i="21" s="1"/>
  <c r="U69" i="2"/>
  <c r="V118" i="21" s="1"/>
  <c r="V69" i="2"/>
  <c r="W118" i="21" s="1"/>
  <c r="W69" i="2"/>
  <c r="X118" i="21" s="1"/>
  <c r="X69" i="2"/>
  <c r="Y118" i="21" s="1"/>
  <c r="M70" i="2"/>
  <c r="N119" i="21" s="1"/>
  <c r="N70" i="2"/>
  <c r="O119" i="21" s="1"/>
  <c r="O70" i="2"/>
  <c r="P119" i="21" s="1"/>
  <c r="P70" i="2"/>
  <c r="Q119" i="21" s="1"/>
  <c r="Q70" i="2"/>
  <c r="R119" i="21" s="1"/>
  <c r="R70" i="2"/>
  <c r="S119" i="21" s="1"/>
  <c r="S70" i="2"/>
  <c r="T119" i="21" s="1"/>
  <c r="T70" i="2"/>
  <c r="U119" i="21" s="1"/>
  <c r="U70" i="2"/>
  <c r="V119" i="21" s="1"/>
  <c r="V70" i="2"/>
  <c r="W119" i="21" s="1"/>
  <c r="W70" i="2"/>
  <c r="X70" i="2"/>
  <c r="Y119" i="21" s="1"/>
  <c r="M71" i="2"/>
  <c r="N120" i="21" s="1"/>
  <c r="N71" i="2"/>
  <c r="O71" i="2"/>
  <c r="P120" i="21" s="1"/>
  <c r="P71" i="2"/>
  <c r="Q71" i="2"/>
  <c r="R120" i="21" s="1"/>
  <c r="R71" i="2"/>
  <c r="S120" i="21" s="1"/>
  <c r="S71" i="2"/>
  <c r="T120" i="21" s="1"/>
  <c r="T71" i="2"/>
  <c r="U71" i="2"/>
  <c r="V120" i="21" s="1"/>
  <c r="V71" i="2"/>
  <c r="W120" i="21" s="1"/>
  <c r="W71" i="2"/>
  <c r="X120" i="21" s="1"/>
  <c r="X71" i="2"/>
  <c r="Y120" i="21" s="1"/>
  <c r="M72" i="2"/>
  <c r="N121" i="21" s="1"/>
  <c r="N72" i="2"/>
  <c r="O121" i="21" s="1"/>
  <c r="O72" i="2"/>
  <c r="P121" i="21" s="1"/>
  <c r="P72" i="2"/>
  <c r="Q121" i="21" s="1"/>
  <c r="Q72" i="2"/>
  <c r="R121" i="21" s="1"/>
  <c r="R72" i="2"/>
  <c r="S121" i="21" s="1"/>
  <c r="S72" i="2"/>
  <c r="T121" i="21" s="1"/>
  <c r="T72" i="2"/>
  <c r="U121" i="21" s="1"/>
  <c r="U72" i="2"/>
  <c r="V121" i="21" s="1"/>
  <c r="V72" i="2"/>
  <c r="W121" i="21" s="1"/>
  <c r="W72" i="2"/>
  <c r="X121" i="21" s="1"/>
  <c r="X72" i="2"/>
  <c r="Y121" i="21" s="1"/>
  <c r="M73" i="2"/>
  <c r="N122" i="21" s="1"/>
  <c r="N73" i="2"/>
  <c r="O122" i="21" s="1"/>
  <c r="O73" i="2"/>
  <c r="P122" i="21" s="1"/>
  <c r="P73" i="2"/>
  <c r="Q122" i="21" s="1"/>
  <c r="Q73" i="2"/>
  <c r="R122" i="21" s="1"/>
  <c r="R73" i="2"/>
  <c r="S73" i="2"/>
  <c r="T73" i="2"/>
  <c r="U122" i="21" s="1"/>
  <c r="U73" i="2"/>
  <c r="V122" i="21" s="1"/>
  <c r="V73" i="2"/>
  <c r="W73" i="2"/>
  <c r="X73" i="2"/>
  <c r="Y122" i="21" s="1"/>
  <c r="U107" i="3"/>
  <c r="AE45" i="3" a="1"/>
  <c r="AE45" i="3" s="1"/>
  <c r="Y48" i="3"/>
  <c r="AI52" i="3" a="1"/>
  <c r="AI52" i="3" s="1"/>
  <c r="AJ185" i="21" s="1"/>
  <c r="AE64" i="3" a="1"/>
  <c r="AE64" i="3" s="1"/>
  <c r="AF188" i="21" s="1"/>
  <c r="AI69" i="3" a="1"/>
  <c r="AI69" i="3" s="1"/>
  <c r="AJ193" i="21" s="1"/>
  <c r="M103" i="3"/>
  <c r="N227" i="21" s="1"/>
  <c r="N103" i="3"/>
  <c r="O227" i="21" s="1"/>
  <c r="O103" i="3"/>
  <c r="P227" i="21" s="1"/>
  <c r="P103" i="3"/>
  <c r="Q103" i="3"/>
  <c r="R103" i="3"/>
  <c r="S227" i="21" s="1"/>
  <c r="S103" i="3"/>
  <c r="T227" i="21" s="1"/>
  <c r="T103" i="3"/>
  <c r="U227" i="21" s="1"/>
  <c r="U103" i="3"/>
  <c r="V103" i="3"/>
  <c r="W227" i="21" s="1"/>
  <c r="W103" i="3"/>
  <c r="X227" i="21" s="1"/>
  <c r="X103" i="3"/>
  <c r="Y227" i="21" s="1"/>
  <c r="AB42" i="4" a="1"/>
  <c r="AB42" i="4" s="1"/>
  <c r="AC42" i="4" a="1"/>
  <c r="AC42" i="4" s="1"/>
  <c r="AE42" i="4" a="1"/>
  <c r="AE42" i="4" s="1"/>
  <c r="AG42" i="4" a="1"/>
  <c r="AG42" i="4" s="1"/>
  <c r="AI42" i="4" a="1"/>
  <c r="AI42" i="4" s="1"/>
  <c r="AI48" i="4" a="1"/>
  <c r="AI48" i="4" s="1"/>
  <c r="AJ48" i="4" a="1"/>
  <c r="AJ48" i="4" s="1"/>
  <c r="AK48" i="4" a="1"/>
  <c r="AK48" i="4" s="1"/>
  <c r="AL233" i="21" s="1"/>
  <c r="AC45" i="4" a="1"/>
  <c r="AC45" i="4" s="1"/>
  <c r="AE45" i="4" a="1"/>
  <c r="AE45" i="4" s="1"/>
  <c r="AE56" i="4" a="1"/>
  <c r="AE56" i="4" s="1"/>
  <c r="AF56" i="4" a="1"/>
  <c r="AF56" i="4" s="1"/>
  <c r="AG56" i="4" a="1"/>
  <c r="AG56" i="4" s="1"/>
  <c r="AF49" i="4" a="1"/>
  <c r="AF49" i="4" s="1"/>
  <c r="AG49" i="4" a="1"/>
  <c r="AG49" i="4" s="1"/>
  <c r="AL49" i="4" a="1"/>
  <c r="AL49" i="4" s="1"/>
  <c r="AL43" i="4" a="1"/>
  <c r="AL43" i="4" s="1"/>
  <c r="AB46" i="4" a="1"/>
  <c r="AB46" i="4" s="1"/>
  <c r="AI65" i="4" a="1"/>
  <c r="AI65" i="4" s="1"/>
  <c r="AF69" i="4" a="1"/>
  <c r="AF69" i="4" s="1"/>
  <c r="AG268" i="21" s="1"/>
  <c r="AJ71" i="4" a="1"/>
  <c r="AJ71" i="4" s="1"/>
  <c r="AK270" i="21" s="1"/>
  <c r="M103" i="4"/>
  <c r="N302" i="21" s="1"/>
  <c r="N103" i="4"/>
  <c r="O103" i="4"/>
  <c r="P302" i="21" s="1"/>
  <c r="P103" i="4"/>
  <c r="Q302" i="21" s="1"/>
  <c r="Q103" i="4"/>
  <c r="R302" i="21" s="1"/>
  <c r="R103" i="4"/>
  <c r="S302" i="21" s="1"/>
  <c r="S103" i="4"/>
  <c r="T302" i="21" s="1"/>
  <c r="T103" i="4"/>
  <c r="U103" i="4"/>
  <c r="V103" i="4"/>
  <c r="W302" i="21" s="1"/>
  <c r="W103" i="4"/>
  <c r="X103" i="4"/>
  <c r="Y302" i="21" s="1"/>
  <c r="AD42" i="4" a="1"/>
  <c r="AD42" i="4" s="1"/>
  <c r="AL48" i="4" a="1"/>
  <c r="AL48" i="4" s="1"/>
  <c r="AH37" i="4" a="1"/>
  <c r="AH37" i="4" s="1"/>
  <c r="AI37" i="4" a="1"/>
  <c r="AI37" i="4" s="1"/>
  <c r="AJ37" i="4" a="1"/>
  <c r="AJ37" i="4" s="1"/>
  <c r="AL47" i="4" a="1"/>
  <c r="AL47" i="4" s="1"/>
  <c r="AL64" i="4" a="1"/>
  <c r="AL64" i="4" s="1"/>
  <c r="AD43" i="4" a="1"/>
  <c r="AD43" i="4" s="1"/>
  <c r="AI56" i="4" a="1"/>
  <c r="AI56" i="4" s="1"/>
  <c r="AJ236" i="21" s="1"/>
  <c r="AL51" i="4" a="1"/>
  <c r="AL51" i="4" s="1"/>
  <c r="AK44" i="4" a="1"/>
  <c r="AK44" i="4" s="1"/>
  <c r="AI69" i="4" a="1"/>
  <c r="AI69" i="4" s="1"/>
  <c r="AJ268" i="21" s="1"/>
  <c r="M35" i="2"/>
  <c r="N84" i="21" s="1"/>
  <c r="N35" i="2"/>
  <c r="O84" i="21" s="1"/>
  <c r="O35" i="2"/>
  <c r="P84" i="21" s="1"/>
  <c r="P35" i="2"/>
  <c r="Q84" i="21" s="1"/>
  <c r="Q35" i="2"/>
  <c r="R84" i="21" s="1"/>
  <c r="R35" i="2"/>
  <c r="S84" i="21" s="1"/>
  <c r="S35" i="2"/>
  <c r="T84" i="21" s="1"/>
  <c r="T35" i="2"/>
  <c r="U84" i="21" s="1"/>
  <c r="U35" i="2"/>
  <c r="V84" i="21" s="1"/>
  <c r="V35" i="2"/>
  <c r="W84" i="21" s="1"/>
  <c r="W35" i="2"/>
  <c r="X84" i="21" s="1"/>
  <c r="X35" i="2"/>
  <c r="Y84" i="21" s="1"/>
  <c r="M39" i="2"/>
  <c r="N88" i="21" s="1"/>
  <c r="N39" i="2"/>
  <c r="O88" i="21" s="1"/>
  <c r="O39" i="2"/>
  <c r="P88" i="21" s="1"/>
  <c r="P39" i="2"/>
  <c r="Q39" i="2"/>
  <c r="R88" i="21" s="1"/>
  <c r="R39" i="2"/>
  <c r="S88" i="21" s="1"/>
  <c r="S39" i="2"/>
  <c r="T88" i="21" s="1"/>
  <c r="T39" i="2"/>
  <c r="U39" i="2"/>
  <c r="V88" i="21" s="1"/>
  <c r="V39" i="2"/>
  <c r="W88" i="21" s="1"/>
  <c r="W39" i="2"/>
  <c r="X88" i="21" s="1"/>
  <c r="X39" i="2"/>
  <c r="Y88" i="21" s="1"/>
  <c r="M31" i="2"/>
  <c r="N80" i="21" s="1"/>
  <c r="N31" i="2"/>
  <c r="O80" i="21" s="1"/>
  <c r="O31" i="2"/>
  <c r="P80" i="21" s="1"/>
  <c r="P31" i="2"/>
  <c r="Q80" i="21" s="1"/>
  <c r="Q31" i="2"/>
  <c r="R80" i="21" s="1"/>
  <c r="R31" i="2"/>
  <c r="S80" i="21" s="1"/>
  <c r="S31" i="2"/>
  <c r="T80" i="21" s="1"/>
  <c r="T31" i="2"/>
  <c r="U31" i="2"/>
  <c r="V80" i="21" s="1"/>
  <c r="V31" i="2"/>
  <c r="W80" i="21" s="1"/>
  <c r="W31" i="2"/>
  <c r="X80" i="21" s="1"/>
  <c r="X31" i="2"/>
  <c r="Y80" i="21" s="1"/>
  <c r="M33" i="2"/>
  <c r="N82" i="21" s="1"/>
  <c r="N33" i="2"/>
  <c r="O82" i="21" s="1"/>
  <c r="O33" i="2"/>
  <c r="P82" i="21" s="1"/>
  <c r="P33" i="2"/>
  <c r="Q82" i="21" s="1"/>
  <c r="Q33" i="2"/>
  <c r="R82" i="21" s="1"/>
  <c r="R33" i="2"/>
  <c r="S82" i="21" s="1"/>
  <c r="S33" i="2"/>
  <c r="T82" i="21" s="1"/>
  <c r="T33" i="2"/>
  <c r="U82" i="21" s="1"/>
  <c r="U33" i="2"/>
  <c r="V82" i="21" s="1"/>
  <c r="V33" i="2"/>
  <c r="W82" i="21" s="1"/>
  <c r="W33" i="2"/>
  <c r="X82" i="21" s="1"/>
  <c r="X33" i="2"/>
  <c r="M41" i="2"/>
  <c r="N90" i="21" s="1"/>
  <c r="N41" i="2"/>
  <c r="O90" i="21" s="1"/>
  <c r="O41" i="2"/>
  <c r="P90" i="21" s="1"/>
  <c r="P41" i="2"/>
  <c r="Q90" i="21" s="1"/>
  <c r="Q41" i="2"/>
  <c r="R90" i="21" s="1"/>
  <c r="R41" i="2"/>
  <c r="S90" i="21" s="1"/>
  <c r="S41" i="2"/>
  <c r="T90" i="21" s="1"/>
  <c r="T41" i="2"/>
  <c r="U90" i="21" s="1"/>
  <c r="U41" i="2"/>
  <c r="V41" i="2"/>
  <c r="W90" i="21" s="1"/>
  <c r="W41" i="2"/>
  <c r="X41" i="2"/>
  <c r="Y90" i="21" s="1"/>
  <c r="M38" i="2"/>
  <c r="N87" i="21" s="1"/>
  <c r="N38" i="2"/>
  <c r="O87" i="21" s="1"/>
  <c r="O38" i="2"/>
  <c r="P87" i="21" s="1"/>
  <c r="P38" i="2"/>
  <c r="Q38" i="2"/>
  <c r="R87" i="21" s="1"/>
  <c r="R38" i="2"/>
  <c r="S87" i="21" s="1"/>
  <c r="S38" i="2"/>
  <c r="T87" i="21" s="1"/>
  <c r="T38" i="2"/>
  <c r="U87" i="21" s="1"/>
  <c r="U38" i="2"/>
  <c r="V87" i="21" s="1"/>
  <c r="V38" i="2"/>
  <c r="W87" i="21" s="1"/>
  <c r="W38" i="2"/>
  <c r="X87" i="21" s="1"/>
  <c r="X38" i="2"/>
  <c r="Y87" i="21" s="1"/>
  <c r="M46" i="2"/>
  <c r="N95" i="21" s="1"/>
  <c r="N46" i="2"/>
  <c r="O95" i="21" s="1"/>
  <c r="O46" i="2"/>
  <c r="P95" i="21" s="1"/>
  <c r="P46" i="2"/>
  <c r="Q95" i="21" s="1"/>
  <c r="Q46" i="2"/>
  <c r="R95" i="21" s="1"/>
  <c r="R46" i="2"/>
  <c r="S95" i="21" s="1"/>
  <c r="S46" i="2"/>
  <c r="T95" i="21" s="1"/>
  <c r="T46" i="2"/>
  <c r="U46" i="2"/>
  <c r="V95" i="21" s="1"/>
  <c r="V46" i="2"/>
  <c r="W95" i="21" s="1"/>
  <c r="W46" i="2"/>
  <c r="X95" i="21" s="1"/>
  <c r="X46" i="2"/>
  <c r="Y95" i="21" s="1"/>
  <c r="AE50" i="2" a="1"/>
  <c r="AE50" i="2" s="1"/>
  <c r="AF99" i="21" s="1"/>
  <c r="AI50" i="2" a="1"/>
  <c r="AI50" i="2" s="1"/>
  <c r="AJ99" i="21" s="1"/>
  <c r="M47" i="2"/>
  <c r="N96" i="21" s="1"/>
  <c r="N47" i="2"/>
  <c r="O96" i="21" s="1"/>
  <c r="O47" i="2"/>
  <c r="P96" i="21" s="1"/>
  <c r="P47" i="2"/>
  <c r="Q96" i="21" s="1"/>
  <c r="Q47" i="2"/>
  <c r="R96" i="21" s="1"/>
  <c r="R47" i="2"/>
  <c r="S96" i="21" s="1"/>
  <c r="S47" i="2"/>
  <c r="T96" i="21" s="1"/>
  <c r="T47" i="2"/>
  <c r="U96" i="21" s="1"/>
  <c r="U47" i="2"/>
  <c r="V96" i="21" s="1"/>
  <c r="V47" i="2"/>
  <c r="W96" i="21" s="1"/>
  <c r="W47" i="2"/>
  <c r="X96" i="21" s="1"/>
  <c r="X47" i="2"/>
  <c r="Y96" i="21" s="1"/>
  <c r="O43" i="2"/>
  <c r="P92" i="21" s="1"/>
  <c r="P43" i="2"/>
  <c r="Q43" i="2"/>
  <c r="R92" i="21" s="1"/>
  <c r="R43" i="2"/>
  <c r="S92" i="21" s="1"/>
  <c r="S43" i="2"/>
  <c r="T92" i="21" s="1"/>
  <c r="T43" i="2"/>
  <c r="U43" i="2"/>
  <c r="V92" i="21" s="1"/>
  <c r="V43" i="2"/>
  <c r="W92" i="21" s="1"/>
  <c r="W43" i="2"/>
  <c r="X92" i="21" s="1"/>
  <c r="X43" i="2"/>
  <c r="Y92" i="21" s="1"/>
  <c r="M32" i="2"/>
  <c r="N81" i="21" s="1"/>
  <c r="N32" i="2"/>
  <c r="O81" i="21" s="1"/>
  <c r="O32" i="2"/>
  <c r="P81" i="21" s="1"/>
  <c r="P32" i="2"/>
  <c r="Q32" i="2"/>
  <c r="R81" i="21" s="1"/>
  <c r="R32" i="2"/>
  <c r="S81" i="21" s="1"/>
  <c r="S32" i="2"/>
  <c r="T81" i="21" s="1"/>
  <c r="T32" i="2"/>
  <c r="U32" i="2"/>
  <c r="V81" i="21" s="1"/>
  <c r="V32" i="2"/>
  <c r="W81" i="21" s="1"/>
  <c r="W32" i="2"/>
  <c r="X81" i="21" s="1"/>
  <c r="X32" i="2"/>
  <c r="Y81" i="21" s="1"/>
  <c r="M36" i="2"/>
  <c r="N85" i="21" s="1"/>
  <c r="N36" i="2"/>
  <c r="O85" i="21" s="1"/>
  <c r="O36" i="2"/>
  <c r="P85" i="21" s="1"/>
  <c r="P36" i="2"/>
  <c r="Q85" i="21" s="1"/>
  <c r="Q36" i="2"/>
  <c r="R85" i="21" s="1"/>
  <c r="R36" i="2"/>
  <c r="S85" i="21" s="1"/>
  <c r="S36" i="2"/>
  <c r="T85" i="21" s="1"/>
  <c r="T36" i="2"/>
  <c r="U85" i="21" s="1"/>
  <c r="U36" i="2"/>
  <c r="V85" i="21" s="1"/>
  <c r="V36" i="2"/>
  <c r="W85" i="21" s="1"/>
  <c r="W36" i="2"/>
  <c r="X85" i="21" s="1"/>
  <c r="X36" i="2"/>
  <c r="M37" i="2"/>
  <c r="N86" i="21" s="1"/>
  <c r="N37" i="2"/>
  <c r="O86" i="21" s="1"/>
  <c r="O37" i="2"/>
  <c r="P86" i="21" s="1"/>
  <c r="P37" i="2"/>
  <c r="Q37" i="2"/>
  <c r="R86" i="21" s="1"/>
  <c r="R37" i="2"/>
  <c r="S86" i="21" s="1"/>
  <c r="S37" i="2"/>
  <c r="T86" i="21" s="1"/>
  <c r="T37" i="2"/>
  <c r="U86" i="21" s="1"/>
  <c r="U37" i="2"/>
  <c r="V37" i="2"/>
  <c r="W86" i="21" s="1"/>
  <c r="W37" i="2"/>
  <c r="X86" i="21" s="1"/>
  <c r="X37" i="2"/>
  <c r="M48" i="2"/>
  <c r="N97" i="21" s="1"/>
  <c r="N48" i="2"/>
  <c r="O97" i="21" s="1"/>
  <c r="AI48" i="2" a="1"/>
  <c r="AI48" i="2" s="1"/>
  <c r="AJ97" i="21" s="1"/>
  <c r="AL48" i="2" a="1"/>
  <c r="AL48" i="2" s="1"/>
  <c r="AM97" i="21" s="1"/>
  <c r="O45" i="2"/>
  <c r="P94" i="21" s="1"/>
  <c r="P45" i="2"/>
  <c r="Q94" i="21" s="1"/>
  <c r="Q45" i="2"/>
  <c r="R45" i="2"/>
  <c r="S94" i="21" s="1"/>
  <c r="S45" i="2"/>
  <c r="T94" i="21" s="1"/>
  <c r="T45" i="2"/>
  <c r="U45" i="2"/>
  <c r="V94" i="21" s="1"/>
  <c r="V45" i="2"/>
  <c r="W94" i="21" s="1"/>
  <c r="W45" i="2"/>
  <c r="X94" i="21" s="1"/>
  <c r="X45" i="2"/>
  <c r="M44" i="2"/>
  <c r="N93" i="21" s="1"/>
  <c r="N44" i="2"/>
  <c r="O93" i="21" s="1"/>
  <c r="O44" i="2"/>
  <c r="P93" i="21" s="1"/>
  <c r="P44" i="2"/>
  <c r="Q93" i="21" s="1"/>
  <c r="Q44" i="2"/>
  <c r="R93" i="21" s="1"/>
  <c r="R44" i="2"/>
  <c r="S93" i="21" s="1"/>
  <c r="S44" i="2"/>
  <c r="T93" i="21" s="1"/>
  <c r="T44" i="2"/>
  <c r="U93" i="21" s="1"/>
  <c r="U44" i="2"/>
  <c r="V93" i="21" s="1"/>
  <c r="V44" i="2"/>
  <c r="W93" i="21" s="1"/>
  <c r="W44" i="2"/>
  <c r="X93" i="21" s="1"/>
  <c r="X44" i="2"/>
  <c r="Y93" i="21" s="1"/>
  <c r="M49" i="2"/>
  <c r="N98" i="21" s="1"/>
  <c r="N49" i="2"/>
  <c r="O98" i="21" s="1"/>
  <c r="AE49" i="2" a="1"/>
  <c r="AE49" i="2" s="1"/>
  <c r="AF98" i="21" s="1"/>
  <c r="AI49" i="2" a="1"/>
  <c r="AI49" i="2" s="1"/>
  <c r="AJ98" i="21" s="1"/>
  <c r="M30" i="2"/>
  <c r="N30" i="2"/>
  <c r="O79" i="21" s="1"/>
  <c r="O30" i="2"/>
  <c r="P79" i="21" s="1"/>
  <c r="P30" i="2"/>
  <c r="Q30" i="2"/>
  <c r="R79" i="21" s="1"/>
  <c r="R30" i="2"/>
  <c r="S30" i="2"/>
  <c r="T79" i="21" s="1"/>
  <c r="T30" i="2"/>
  <c r="U30" i="2"/>
  <c r="V79" i="21" s="1"/>
  <c r="V30" i="2"/>
  <c r="W79" i="21" s="1"/>
  <c r="W30" i="2"/>
  <c r="X79" i="21" s="1"/>
  <c r="X30" i="2"/>
  <c r="Y79" i="21" s="1"/>
  <c r="P34" i="2"/>
  <c r="Q34" i="2"/>
  <c r="R83" i="21" s="1"/>
  <c r="R34" i="2"/>
  <c r="S34" i="2"/>
  <c r="T34" i="2"/>
  <c r="U83" i="21" s="1"/>
  <c r="U34" i="2"/>
  <c r="V83" i="21" s="1"/>
  <c r="V34" i="2"/>
  <c r="W83" i="21" s="1"/>
  <c r="W34" i="2"/>
  <c r="X34" i="2"/>
  <c r="M42" i="2"/>
  <c r="N91" i="21" s="1"/>
  <c r="N42" i="2"/>
  <c r="O91" i="21" s="1"/>
  <c r="O42" i="2"/>
  <c r="P91" i="21" s="1"/>
  <c r="P42" i="2"/>
  <c r="Q42" i="2"/>
  <c r="R91" i="21" s="1"/>
  <c r="R42" i="2"/>
  <c r="S91" i="21" s="1"/>
  <c r="S42" i="2"/>
  <c r="T91" i="21" s="1"/>
  <c r="T42" i="2"/>
  <c r="U91" i="21" s="1"/>
  <c r="U42" i="2"/>
  <c r="V91" i="21" s="1"/>
  <c r="V42" i="2"/>
  <c r="W91" i="21" s="1"/>
  <c r="W42" i="2"/>
  <c r="X91" i="21" s="1"/>
  <c r="X42" i="2"/>
  <c r="Y91" i="21" s="1"/>
  <c r="M40" i="2"/>
  <c r="N89" i="21" s="1"/>
  <c r="N40" i="2"/>
  <c r="O89" i="21" s="1"/>
  <c r="O40" i="2"/>
  <c r="P89" i="21" s="1"/>
  <c r="P40" i="2"/>
  <c r="Q89" i="21" s="1"/>
  <c r="Q40" i="2"/>
  <c r="R89" i="21" s="1"/>
  <c r="R40" i="2"/>
  <c r="S89" i="21" s="1"/>
  <c r="S40" i="2"/>
  <c r="T89" i="21" s="1"/>
  <c r="T40" i="2"/>
  <c r="U40" i="2"/>
  <c r="V89" i="21" s="1"/>
  <c r="V40" i="2"/>
  <c r="W89" i="21" s="1"/>
  <c r="W40" i="2"/>
  <c r="X89" i="21" s="1"/>
  <c r="X40" i="2"/>
  <c r="AE53" i="2" a="1"/>
  <c r="AE53" i="2" s="1"/>
  <c r="AF102" i="21" s="1"/>
  <c r="AH53" i="2" a="1"/>
  <c r="AH53" i="2" s="1"/>
  <c r="AI102" i="21" s="1"/>
  <c r="AJ53" i="2" a="1"/>
  <c r="AJ53" i="2" s="1"/>
  <c r="AK102" i="21" s="1"/>
  <c r="AE56" i="2" a="1"/>
  <c r="AE56" i="2" s="1"/>
  <c r="AF105" i="21" s="1"/>
  <c r="AI56" i="2" a="1"/>
  <c r="AI56" i="2" s="1"/>
  <c r="AJ105" i="21" s="1"/>
  <c r="AE58" i="2" a="1"/>
  <c r="AE58" i="2" s="1"/>
  <c r="AF107" i="21" s="1"/>
  <c r="AI58" i="2" a="1"/>
  <c r="AI58" i="2" s="1"/>
  <c r="AJ107" i="21" s="1"/>
  <c r="AL58" i="2" a="1"/>
  <c r="AL58" i="2" s="1"/>
  <c r="AM107" i="21" s="1"/>
  <c r="AE59" i="2" a="1"/>
  <c r="AE59" i="2" s="1"/>
  <c r="AF108" i="21" s="1"/>
  <c r="AL60" i="2" a="1"/>
  <c r="AL60" i="2" s="1"/>
  <c r="AM109" i="21" s="1"/>
  <c r="AE61" i="2" a="1"/>
  <c r="AE61" i="2" s="1"/>
  <c r="AF110" i="21" s="1"/>
  <c r="AI61" i="2" a="1"/>
  <c r="AI61" i="2" s="1"/>
  <c r="AJ110" i="21" s="1"/>
  <c r="AI63" i="2" a="1"/>
  <c r="AI63" i="2" s="1"/>
  <c r="AJ112" i="21" s="1"/>
  <c r="AE64" i="2" a="1"/>
  <c r="AE64" i="2" s="1"/>
  <c r="AF113" i="21" s="1"/>
  <c r="AI64" i="2" a="1"/>
  <c r="AI64" i="2" s="1"/>
  <c r="AJ113" i="21" s="1"/>
  <c r="AE66" i="2" a="1"/>
  <c r="AE66" i="2" s="1"/>
  <c r="AF115" i="21" s="1"/>
  <c r="AI66" i="2" a="1"/>
  <c r="AI66" i="2" s="1"/>
  <c r="AJ115" i="21" s="1"/>
  <c r="AL66" i="2" a="1"/>
  <c r="AL66" i="2" s="1"/>
  <c r="AM115" i="21" s="1"/>
  <c r="AE69" i="2" a="1"/>
  <c r="AE69" i="2" s="1"/>
  <c r="AF118" i="21" s="1"/>
  <c r="M74" i="2"/>
  <c r="N123" i="21" s="1"/>
  <c r="N74" i="2"/>
  <c r="O123" i="21" s="1"/>
  <c r="O74" i="2"/>
  <c r="P123" i="21" s="1"/>
  <c r="P74" i="2"/>
  <c r="Q74" i="2"/>
  <c r="R123" i="21" s="1"/>
  <c r="R74" i="2"/>
  <c r="S123" i="21" s="1"/>
  <c r="S74" i="2"/>
  <c r="T123" i="21" s="1"/>
  <c r="T74" i="2"/>
  <c r="U123" i="21" s="1"/>
  <c r="U74" i="2"/>
  <c r="V74" i="2"/>
  <c r="W74" i="2"/>
  <c r="X123" i="21" s="1"/>
  <c r="X74" i="2"/>
  <c r="M75" i="2"/>
  <c r="N124" i="21" s="1"/>
  <c r="N75" i="2"/>
  <c r="O124" i="21" s="1"/>
  <c r="O75" i="2"/>
  <c r="P124" i="21" s="1"/>
  <c r="P75" i="2"/>
  <c r="Q75" i="2"/>
  <c r="R124" i="21" s="1"/>
  <c r="R75" i="2"/>
  <c r="S124" i="21" s="1"/>
  <c r="S75" i="2"/>
  <c r="T124" i="21" s="1"/>
  <c r="T75" i="2"/>
  <c r="U124" i="21" s="1"/>
  <c r="U75" i="2"/>
  <c r="V124" i="21" s="1"/>
  <c r="V75" i="2"/>
  <c r="W124" i="21" s="1"/>
  <c r="W75" i="2"/>
  <c r="X124" i="21" s="1"/>
  <c r="X75" i="2"/>
  <c r="M76" i="2"/>
  <c r="N125" i="21" s="1"/>
  <c r="N76" i="2"/>
  <c r="O125" i="21" s="1"/>
  <c r="O76" i="2"/>
  <c r="P125" i="21" s="1"/>
  <c r="P76" i="2"/>
  <c r="Q125" i="21" s="1"/>
  <c r="Q76" i="2"/>
  <c r="R125" i="21" s="1"/>
  <c r="R76" i="2"/>
  <c r="S125" i="21" s="1"/>
  <c r="S76" i="2"/>
  <c r="T125" i="21" s="1"/>
  <c r="T76" i="2"/>
  <c r="U76" i="2"/>
  <c r="V125" i="21" s="1"/>
  <c r="V76" i="2"/>
  <c r="W125" i="21" s="1"/>
  <c r="W76" i="2"/>
  <c r="X125" i="21" s="1"/>
  <c r="X76" i="2"/>
  <c r="M77" i="2"/>
  <c r="N126" i="21" s="1"/>
  <c r="N77" i="2"/>
  <c r="O77" i="2"/>
  <c r="P126" i="21" s="1"/>
  <c r="P77" i="2"/>
  <c r="Q126" i="21" s="1"/>
  <c r="Q77" i="2"/>
  <c r="R77" i="2"/>
  <c r="S126" i="21" s="1"/>
  <c r="S77" i="2"/>
  <c r="T126" i="21" s="1"/>
  <c r="T77" i="2"/>
  <c r="U77" i="2"/>
  <c r="V126" i="21" s="1"/>
  <c r="V77" i="2"/>
  <c r="W126" i="21" s="1"/>
  <c r="W77" i="2"/>
  <c r="X126" i="21" s="1"/>
  <c r="X77" i="2"/>
  <c r="Y126" i="21" s="1"/>
  <c r="M78" i="2"/>
  <c r="N127" i="21" s="1"/>
  <c r="N78" i="2"/>
  <c r="O127" i="21" s="1"/>
  <c r="O78" i="2"/>
  <c r="P127" i="21" s="1"/>
  <c r="P78" i="2"/>
  <c r="Q127" i="21" s="1"/>
  <c r="Q78" i="2"/>
  <c r="R127" i="21" s="1"/>
  <c r="R78" i="2"/>
  <c r="S78" i="2"/>
  <c r="T127" i="21" s="1"/>
  <c r="T78" i="2"/>
  <c r="U127" i="21" s="1"/>
  <c r="U78" i="2"/>
  <c r="V127" i="21" s="1"/>
  <c r="V78" i="2"/>
  <c r="W127" i="21" s="1"/>
  <c r="W78" i="2"/>
  <c r="X127" i="21" s="1"/>
  <c r="X78" i="2"/>
  <c r="Y127" i="21" s="1"/>
  <c r="M79" i="2"/>
  <c r="N128" i="21" s="1"/>
  <c r="N79" i="2"/>
  <c r="O128" i="21" s="1"/>
  <c r="O79" i="2"/>
  <c r="P128" i="21" s="1"/>
  <c r="P79" i="2"/>
  <c r="Q79" i="2"/>
  <c r="R128" i="21" s="1"/>
  <c r="R79" i="2"/>
  <c r="S128" i="21" s="1"/>
  <c r="S79" i="2"/>
  <c r="T128" i="21" s="1"/>
  <c r="T79" i="2"/>
  <c r="U79" i="2"/>
  <c r="V128" i="21" s="1"/>
  <c r="V79" i="2"/>
  <c r="W128" i="21" s="1"/>
  <c r="W79" i="2"/>
  <c r="X128" i="21" s="1"/>
  <c r="X79" i="2"/>
  <c r="Y128" i="21" s="1"/>
  <c r="M80" i="2"/>
  <c r="N129" i="21" s="1"/>
  <c r="N80" i="2"/>
  <c r="O129" i="21" s="1"/>
  <c r="O80" i="2"/>
  <c r="P129" i="21" s="1"/>
  <c r="P80" i="2"/>
  <c r="Q80" i="2"/>
  <c r="R129" i="21" s="1"/>
  <c r="R80" i="2"/>
  <c r="S129" i="21" s="1"/>
  <c r="S80" i="2"/>
  <c r="T129" i="21" s="1"/>
  <c r="T80" i="2"/>
  <c r="U80" i="2"/>
  <c r="V129" i="21" s="1"/>
  <c r="V80" i="2"/>
  <c r="W129" i="21" s="1"/>
  <c r="W80" i="2"/>
  <c r="X129" i="21" s="1"/>
  <c r="X80" i="2"/>
  <c r="Y129" i="21" s="1"/>
  <c r="M81" i="2"/>
  <c r="N130" i="21" s="1"/>
  <c r="N81" i="2"/>
  <c r="O81" i="2"/>
  <c r="P130" i="21" s="1"/>
  <c r="P81" i="2"/>
  <c r="Q130" i="21" s="1"/>
  <c r="Q81" i="2"/>
  <c r="R130" i="21" s="1"/>
  <c r="R81" i="2"/>
  <c r="S130" i="21" s="1"/>
  <c r="S81" i="2"/>
  <c r="T130" i="21" s="1"/>
  <c r="T81" i="2"/>
  <c r="U130" i="21" s="1"/>
  <c r="U81" i="2"/>
  <c r="V130" i="21" s="1"/>
  <c r="V81" i="2"/>
  <c r="W130" i="21" s="1"/>
  <c r="W81" i="2"/>
  <c r="X130" i="21" s="1"/>
  <c r="X81" i="2"/>
  <c r="M82" i="2"/>
  <c r="N131" i="21" s="1"/>
  <c r="N82" i="2"/>
  <c r="O131" i="21" s="1"/>
  <c r="O82" i="2"/>
  <c r="P131" i="21" s="1"/>
  <c r="P82" i="2"/>
  <c r="Q82" i="2"/>
  <c r="R131" i="21" s="1"/>
  <c r="R82" i="2"/>
  <c r="S131" i="21" s="1"/>
  <c r="S82" i="2"/>
  <c r="T131" i="21" s="1"/>
  <c r="T82" i="2"/>
  <c r="U131" i="21" s="1"/>
  <c r="U82" i="2"/>
  <c r="V131" i="21" s="1"/>
  <c r="V82" i="2"/>
  <c r="W131" i="21" s="1"/>
  <c r="W82" i="2"/>
  <c r="X131" i="21" s="1"/>
  <c r="X82" i="2"/>
  <c r="M83" i="2"/>
  <c r="N132" i="21" s="1"/>
  <c r="N83" i="2"/>
  <c r="O132" i="21" s="1"/>
  <c r="O83" i="2"/>
  <c r="P132" i="21" s="1"/>
  <c r="P83" i="2"/>
  <c r="Q83" i="2"/>
  <c r="R132" i="21" s="1"/>
  <c r="R83" i="2"/>
  <c r="S132" i="21" s="1"/>
  <c r="S83" i="2"/>
  <c r="T132" i="21" s="1"/>
  <c r="T83" i="2"/>
  <c r="U132" i="21" s="1"/>
  <c r="U83" i="2"/>
  <c r="V132" i="21" s="1"/>
  <c r="V83" i="2"/>
  <c r="W132" i="21" s="1"/>
  <c r="W83" i="2"/>
  <c r="X132" i="21" s="1"/>
  <c r="X83" i="2"/>
  <c r="Y132" i="21" s="1"/>
  <c r="M84" i="2"/>
  <c r="N133" i="21" s="1"/>
  <c r="N84" i="2"/>
  <c r="O133" i="21" s="1"/>
  <c r="O84" i="2"/>
  <c r="P133" i="21" s="1"/>
  <c r="P84" i="2"/>
  <c r="Q133" i="21" s="1"/>
  <c r="Q84" i="2"/>
  <c r="R133" i="21" s="1"/>
  <c r="R84" i="2"/>
  <c r="S84" i="2"/>
  <c r="T133" i="21" s="1"/>
  <c r="T84" i="2"/>
  <c r="U84" i="2"/>
  <c r="V133" i="21" s="1"/>
  <c r="V84" i="2"/>
  <c r="W133" i="21" s="1"/>
  <c r="W84" i="2"/>
  <c r="X133" i="21" s="1"/>
  <c r="X84" i="2"/>
  <c r="L103" i="4"/>
  <c r="M302" i="21" s="1"/>
  <c r="A103" i="4"/>
  <c r="B302" i="21" s="1"/>
  <c r="L102" i="4"/>
  <c r="M301" i="21" s="1"/>
  <c r="A102" i="4"/>
  <c r="B301" i="21" s="1"/>
  <c r="L101" i="4"/>
  <c r="M300" i="21" s="1"/>
  <c r="A101" i="4"/>
  <c r="B300" i="21" s="1"/>
  <c r="L100" i="4"/>
  <c r="M299" i="21" s="1"/>
  <c r="A100" i="4"/>
  <c r="B299" i="21" s="1"/>
  <c r="L99" i="4"/>
  <c r="M298" i="21" s="1"/>
  <c r="A99" i="4"/>
  <c r="B298" i="21" s="1"/>
  <c r="L98" i="4"/>
  <c r="M297" i="21" s="1"/>
  <c r="A98" i="4"/>
  <c r="B297" i="21" s="1"/>
  <c r="L97" i="4"/>
  <c r="M296" i="21" s="1"/>
  <c r="A97" i="4"/>
  <c r="B296" i="21" s="1"/>
  <c r="L96" i="4"/>
  <c r="M295" i="21" s="1"/>
  <c r="A96" i="4"/>
  <c r="B295" i="21" s="1"/>
  <c r="L95" i="4"/>
  <c r="M294" i="21" s="1"/>
  <c r="A95" i="4"/>
  <c r="B294" i="21" s="1"/>
  <c r="L94" i="4"/>
  <c r="M293" i="21" s="1"/>
  <c r="A94" i="4"/>
  <c r="B293" i="21" s="1"/>
  <c r="L93" i="4"/>
  <c r="M292" i="21" s="1"/>
  <c r="A93" i="4"/>
  <c r="B292" i="21" s="1"/>
  <c r="L92" i="4"/>
  <c r="M291" i="21" s="1"/>
  <c r="A92" i="4"/>
  <c r="B291" i="21" s="1"/>
  <c r="L91" i="4"/>
  <c r="M290" i="21" s="1"/>
  <c r="A91" i="4"/>
  <c r="B290" i="21" s="1"/>
  <c r="L90" i="4"/>
  <c r="M289" i="21" s="1"/>
  <c r="A90" i="4"/>
  <c r="B289" i="21" s="1"/>
  <c r="L89" i="4"/>
  <c r="M288" i="21" s="1"/>
  <c r="A89" i="4"/>
  <c r="B288" i="21" s="1"/>
  <c r="L88" i="4"/>
  <c r="M287" i="21" s="1"/>
  <c r="A88" i="4"/>
  <c r="B287" i="21" s="1"/>
  <c r="L87" i="4"/>
  <c r="M286" i="21" s="1"/>
  <c r="A87" i="4"/>
  <c r="B286" i="21" s="1"/>
  <c r="L86" i="4"/>
  <c r="M285" i="21" s="1"/>
  <c r="A86" i="4"/>
  <c r="B285" i="21" s="1"/>
  <c r="L85" i="4"/>
  <c r="M284" i="21" s="1"/>
  <c r="A85" i="4"/>
  <c r="B284" i="21" s="1"/>
  <c r="L84" i="4"/>
  <c r="M283" i="21" s="1"/>
  <c r="A84" i="4"/>
  <c r="B283" i="21" s="1"/>
  <c r="L83" i="4"/>
  <c r="M282" i="21" s="1"/>
  <c r="A83" i="4"/>
  <c r="B282" i="21" s="1"/>
  <c r="L82" i="4"/>
  <c r="M281" i="21" s="1"/>
  <c r="A82" i="4"/>
  <c r="B281" i="21" s="1"/>
  <c r="L81" i="4"/>
  <c r="M280" i="21" s="1"/>
  <c r="A81" i="4"/>
  <c r="B280" i="21" s="1"/>
  <c r="L80" i="4"/>
  <c r="M279" i="21" s="1"/>
  <c r="A80" i="4"/>
  <c r="B279" i="21" s="1"/>
  <c r="L79" i="4"/>
  <c r="M278" i="21" s="1"/>
  <c r="A79" i="4"/>
  <c r="B278" i="21" s="1"/>
  <c r="L78" i="4"/>
  <c r="M277" i="21" s="1"/>
  <c r="A78" i="4"/>
  <c r="B277" i="21" s="1"/>
  <c r="L77" i="4"/>
  <c r="M276" i="21" s="1"/>
  <c r="A77" i="4"/>
  <c r="B276" i="21" s="1"/>
  <c r="L76" i="4"/>
  <c r="M275" i="21" s="1"/>
  <c r="A76" i="4"/>
  <c r="B275" i="21" s="1"/>
  <c r="L75" i="4"/>
  <c r="M274" i="21" s="1"/>
  <c r="A75" i="4"/>
  <c r="B274" i="21" s="1"/>
  <c r="L74" i="4"/>
  <c r="M273" i="21" s="1"/>
  <c r="A74" i="4"/>
  <c r="B273" i="21" s="1"/>
  <c r="L73" i="4"/>
  <c r="M272" i="21" s="1"/>
  <c r="A73" i="4"/>
  <c r="B272" i="21" s="1"/>
  <c r="L72" i="4"/>
  <c r="M271" i="21" s="1"/>
  <c r="A72" i="4"/>
  <c r="B271" i="21" s="1"/>
  <c r="L71" i="4"/>
  <c r="M270" i="21" s="1"/>
  <c r="A71" i="4"/>
  <c r="B270" i="21" s="1"/>
  <c r="AK70" i="4" a="1"/>
  <c r="AK70" i="4" s="1"/>
  <c r="AL269" i="21" s="1"/>
  <c r="L70" i="4"/>
  <c r="M269" i="21" s="1"/>
  <c r="A70" i="4"/>
  <c r="B269" i="21" s="1"/>
  <c r="L69" i="4"/>
  <c r="M268" i="21" s="1"/>
  <c r="A69" i="4"/>
  <c r="B268" i="21" s="1"/>
  <c r="L68" i="4"/>
  <c r="M267" i="21" s="1"/>
  <c r="A68" i="4"/>
  <c r="B267" i="21" s="1"/>
  <c r="L52" i="4"/>
  <c r="A52" i="4"/>
  <c r="B251" i="21" s="1"/>
  <c r="L65" i="4"/>
  <c r="A65" i="4"/>
  <c r="B264" i="21" s="1"/>
  <c r="AK53" i="4" a="1"/>
  <c r="AK53" i="4" s="1"/>
  <c r="L53" i="4"/>
  <c r="A53" i="4"/>
  <c r="B252" i="21" s="1"/>
  <c r="AK67" i="4" a="1"/>
  <c r="AK67" i="4" s="1"/>
  <c r="AJ67" i="4" a="1"/>
  <c r="AJ67" i="4" s="1"/>
  <c r="L67" i="4"/>
  <c r="A67" i="4"/>
  <c r="B266" i="21" s="1"/>
  <c r="AJ54" i="4" a="1"/>
  <c r="AJ54" i="4" s="1"/>
  <c r="L54" i="4"/>
  <c r="A54" i="4"/>
  <c r="B253" i="21" s="1"/>
  <c r="AL59" i="4" a="1"/>
  <c r="AL59" i="4" s="1"/>
  <c r="AI59" i="4" a="1"/>
  <c r="AI59" i="4" s="1"/>
  <c r="AJ261" i="21" s="1"/>
  <c r="L59" i="4"/>
  <c r="A59" i="4"/>
  <c r="B258" i="21" s="1"/>
  <c r="L31" i="4"/>
  <c r="A31" i="4"/>
  <c r="B230" i="21" s="1"/>
  <c r="L40" i="4"/>
  <c r="A40" i="4"/>
  <c r="B239" i="21" s="1"/>
  <c r="AI38" i="4" a="1"/>
  <c r="AI38" i="4" s="1"/>
  <c r="AF38" i="4" a="1"/>
  <c r="AF38" i="4" s="1"/>
  <c r="L38" i="4"/>
  <c r="A38" i="4"/>
  <c r="B237" i="21" s="1"/>
  <c r="AG60" i="4" a="1"/>
  <c r="AG60" i="4" s="1"/>
  <c r="AD60" i="4" a="1"/>
  <c r="AD60" i="4" s="1"/>
  <c r="AB60" i="4" a="1"/>
  <c r="AB60" i="4" s="1"/>
  <c r="L60" i="4"/>
  <c r="A60" i="4"/>
  <c r="B259" i="21" s="1"/>
  <c r="AF61" i="4" a="1"/>
  <c r="AF61" i="4" s="1"/>
  <c r="L61" i="4"/>
  <c r="A61" i="4"/>
  <c r="B260" i="21" s="1"/>
  <c r="L32" i="4"/>
  <c r="A32" i="4"/>
  <c r="B231" i="21" s="1"/>
  <c r="AE35" i="4" a="1"/>
  <c r="AE35" i="4" s="1"/>
  <c r="AF254" i="21" s="1"/>
  <c r="AB35" i="4" a="1"/>
  <c r="AB35" i="4" s="1"/>
  <c r="L35" i="4"/>
  <c r="A35" i="4"/>
  <c r="B234" i="21" s="1"/>
  <c r="AB30" i="4" a="1"/>
  <c r="AB30" i="4" s="1"/>
  <c r="L30" i="4"/>
  <c r="A30" i="4"/>
  <c r="B229" i="21" s="1"/>
  <c r="AF66" i="4" a="1"/>
  <c r="AF66" i="4" s="1"/>
  <c r="AC66" i="4" a="1"/>
  <c r="AC66" i="4" s="1"/>
  <c r="AB66" i="4" a="1"/>
  <c r="AB66" i="4" s="1"/>
  <c r="L66" i="4"/>
  <c r="A66" i="4"/>
  <c r="B265" i="21" s="1"/>
  <c r="AJ33" i="4" a="1"/>
  <c r="AJ33" i="4" s="1"/>
  <c r="AE33" i="4" a="1"/>
  <c r="AE33" i="4" s="1"/>
  <c r="AC33" i="4" a="1"/>
  <c r="AC33" i="4" s="1"/>
  <c r="L33" i="4"/>
  <c r="A33" i="4"/>
  <c r="B232" i="21" s="1"/>
  <c r="AH58" i="4" a="1"/>
  <c r="AH58" i="4" s="1"/>
  <c r="AF58" i="4" a="1"/>
  <c r="AF58" i="4" s="1"/>
  <c r="L58" i="4"/>
  <c r="M250" i="21" s="1"/>
  <c r="A58" i="4"/>
  <c r="B257" i="21" s="1"/>
  <c r="AH44" i="4" a="1"/>
  <c r="AH44" i="4" s="1"/>
  <c r="AG44" i="4" a="1"/>
  <c r="AG44" i="4" s="1"/>
  <c r="AF44" i="4" a="1"/>
  <c r="AF44" i="4" s="1"/>
  <c r="L44" i="4"/>
  <c r="M249" i="21" s="1"/>
  <c r="A44" i="4"/>
  <c r="B243" i="21" s="1"/>
  <c r="AH41" i="4" a="1"/>
  <c r="AH41" i="4" s="1"/>
  <c r="AF41" i="4" a="1"/>
  <c r="AF41" i="4" s="1"/>
  <c r="L41" i="4"/>
  <c r="A41" i="4"/>
  <c r="B240" i="21" s="1"/>
  <c r="AK46" i="4" a="1"/>
  <c r="AK46" i="4" s="1"/>
  <c r="AJ46" i="4" a="1"/>
  <c r="AJ46" i="4" s="1"/>
  <c r="L46" i="4"/>
  <c r="A46" i="4"/>
  <c r="B245" i="21" s="1"/>
  <c r="AK43" i="4" a="1"/>
  <c r="AK43" i="4" s="1"/>
  <c r="AJ43" i="4" a="1"/>
  <c r="AJ43" i="4" s="1"/>
  <c r="AH43" i="4" a="1"/>
  <c r="AH43" i="4" s="1"/>
  <c r="AF43" i="4" a="1"/>
  <c r="AF43" i="4" s="1"/>
  <c r="L43" i="4"/>
  <c r="A43" i="4"/>
  <c r="B242" i="21" s="1"/>
  <c r="AI64" i="4" a="1"/>
  <c r="AI64" i="4" s="1"/>
  <c r="AF64" i="4" a="1"/>
  <c r="AF64" i="4" s="1"/>
  <c r="AD64" i="4" a="1"/>
  <c r="AD64" i="4" s="1"/>
  <c r="AC64" i="4" a="1"/>
  <c r="AC64" i="4" s="1"/>
  <c r="AB64" i="4" a="1"/>
  <c r="AB64" i="4" s="1"/>
  <c r="L64" i="4"/>
  <c r="A64" i="4"/>
  <c r="B263" i="21" s="1"/>
  <c r="AI49" i="4" a="1"/>
  <c r="AI49" i="4" s="1"/>
  <c r="AC49" i="4" a="1"/>
  <c r="AC49" i="4" s="1"/>
  <c r="AB49" i="4" a="1"/>
  <c r="AB49" i="4" s="1"/>
  <c r="L49" i="4"/>
  <c r="M244" i="21" s="1"/>
  <c r="A49" i="4"/>
  <c r="B248" i="21" s="1"/>
  <c r="AJ29" i="4" a="1"/>
  <c r="AJ29" i="4" s="1"/>
  <c r="AH29" i="4" a="1"/>
  <c r="AH29" i="4" s="1"/>
  <c r="AI243" i="21" s="1"/>
  <c r="AB29" i="4" a="1"/>
  <c r="AB29" i="4" s="1"/>
  <c r="L29" i="4"/>
  <c r="A29" i="4"/>
  <c r="B228" i="21" s="1"/>
  <c r="AK47" i="4" a="1"/>
  <c r="AK47" i="4" s="1"/>
  <c r="AI47" i="4" a="1"/>
  <c r="AI47" i="4" s="1"/>
  <c r="AH47" i="4" a="1"/>
  <c r="AH47" i="4" s="1"/>
  <c r="AF47" i="4" a="1"/>
  <c r="AF47" i="4" s="1"/>
  <c r="L47" i="4"/>
  <c r="A47" i="4"/>
  <c r="B246" i="21" s="1"/>
  <c r="AG51" i="4" a="1"/>
  <c r="AG51" i="4" s="1"/>
  <c r="AF51" i="4" a="1"/>
  <c r="AF51" i="4" s="1"/>
  <c r="L51" i="4"/>
  <c r="A51" i="4"/>
  <c r="B250" i="21" s="1"/>
  <c r="AH36" i="4" a="1"/>
  <c r="AH36" i="4" s="1"/>
  <c r="L36" i="4"/>
  <c r="A36" i="4"/>
  <c r="B235" i="21" s="1"/>
  <c r="AK34" i="4" a="1"/>
  <c r="AK34" i="4" s="1"/>
  <c r="AJ34" i="4" a="1"/>
  <c r="AJ34" i="4" s="1"/>
  <c r="L34" i="4"/>
  <c r="A34" i="4"/>
  <c r="B233" i="21" s="1"/>
  <c r="AK39" i="4" a="1"/>
  <c r="AK39" i="4" s="1"/>
  <c r="AL238" i="21" s="1"/>
  <c r="AJ39" i="4" a="1"/>
  <c r="AJ39" i="4" s="1"/>
  <c r="AK238" i="21" s="1"/>
  <c r="AH39" i="4" a="1"/>
  <c r="AH39" i="4" s="1"/>
  <c r="AI238" i="21" s="1"/>
  <c r="AF39" i="4" a="1"/>
  <c r="AF39" i="4" s="1"/>
  <c r="AG238" i="21" s="1"/>
  <c r="L39" i="4"/>
  <c r="M238" i="21" s="1"/>
  <c r="A39" i="4"/>
  <c r="B238" i="21" s="1"/>
  <c r="AL37" i="4" a="1"/>
  <c r="AL37" i="4" s="1"/>
  <c r="AK37" i="4" a="1"/>
  <c r="AK37" i="4" s="1"/>
  <c r="AD37" i="4" a="1"/>
  <c r="AD37" i="4" s="1"/>
  <c r="AC37" i="4" a="1"/>
  <c r="AC37" i="4" s="1"/>
  <c r="AB37" i="4" a="1"/>
  <c r="AB37" i="4" s="1"/>
  <c r="L37" i="4"/>
  <c r="A37" i="4"/>
  <c r="B236" i="21" s="1"/>
  <c r="AC56" i="4" a="1"/>
  <c r="AC56" i="4" s="1"/>
  <c r="AB56" i="4" a="1"/>
  <c r="AB56" i="4" s="1"/>
  <c r="L56" i="4"/>
  <c r="A56" i="4"/>
  <c r="B255" i="21" s="1"/>
  <c r="AF50" i="4" a="1"/>
  <c r="AF50" i="4" s="1"/>
  <c r="AD50" i="4" a="1"/>
  <c r="AD50" i="4" s="1"/>
  <c r="AC50" i="4" a="1"/>
  <c r="AC50" i="4" s="1"/>
  <c r="L50" i="4"/>
  <c r="A50" i="4"/>
  <c r="B249" i="21" s="1"/>
  <c r="AL45" i="4" a="1"/>
  <c r="AL45" i="4" s="1"/>
  <c r="AK45" i="4" a="1"/>
  <c r="AK45" i="4" s="1"/>
  <c r="AJ45" i="4" a="1"/>
  <c r="AJ45" i="4" s="1"/>
  <c r="AI45" i="4" a="1"/>
  <c r="AI45" i="4" s="1"/>
  <c r="AH45" i="4" a="1"/>
  <c r="AH45" i="4" s="1"/>
  <c r="AG45" i="4" a="1"/>
  <c r="AG45" i="4" s="1"/>
  <c r="AF45" i="4" a="1"/>
  <c r="AF45" i="4" s="1"/>
  <c r="L45" i="4"/>
  <c r="A45" i="4"/>
  <c r="B244" i="21" s="1"/>
  <c r="AG48" i="4" a="1"/>
  <c r="AG48" i="4" s="1"/>
  <c r="AF48" i="4" a="1"/>
  <c r="AF48" i="4" s="1"/>
  <c r="AB48" i="4" a="1"/>
  <c r="AB48" i="4" s="1"/>
  <c r="L48" i="4"/>
  <c r="A48" i="4"/>
  <c r="B247" i="21" s="1"/>
  <c r="AH63" i="4" a="1"/>
  <c r="AH63" i="4" s="1"/>
  <c r="AG63" i="4" a="1"/>
  <c r="AG63" i="4" s="1"/>
  <c r="AF63" i="4" a="1"/>
  <c r="AF63" i="4" s="1"/>
  <c r="AE63" i="4" a="1"/>
  <c r="AE63" i="4" s="1"/>
  <c r="AD63" i="4" a="1"/>
  <c r="AD63" i="4" s="1"/>
  <c r="AC63" i="4" a="1"/>
  <c r="AC63" i="4" s="1"/>
  <c r="AD232" i="21" s="1"/>
  <c r="L63" i="4"/>
  <c r="A63" i="4"/>
  <c r="B262" i="21" s="1"/>
  <c r="AL42" i="4" a="1"/>
  <c r="AL42" i="4" s="1"/>
  <c r="AK42" i="4" a="1"/>
  <c r="AK42" i="4" s="1"/>
  <c r="L42" i="4"/>
  <c r="M231" i="21" s="1"/>
  <c r="A42" i="4"/>
  <c r="B241" i="21" s="1"/>
  <c r="AK57" i="4" a="1"/>
  <c r="AK57" i="4" s="1"/>
  <c r="AJ57" i="4" a="1"/>
  <c r="AJ57" i="4" s="1"/>
  <c r="AF57" i="4" a="1"/>
  <c r="AF57" i="4" s="1"/>
  <c r="L57" i="4"/>
  <c r="A57" i="4"/>
  <c r="B256" i="21" s="1"/>
  <c r="AL62" i="4" a="1"/>
  <c r="AL62" i="4" s="1"/>
  <c r="AK62" i="4" a="1"/>
  <c r="AK62" i="4" s="1"/>
  <c r="AJ62" i="4" a="1"/>
  <c r="AJ62" i="4" s="1"/>
  <c r="AI62" i="4" a="1"/>
  <c r="AI62" i="4" s="1"/>
  <c r="AH62" i="4" a="1"/>
  <c r="AH62" i="4" s="1"/>
  <c r="AG62" i="4" a="1"/>
  <c r="AG62" i="4" s="1"/>
  <c r="AF62" i="4" a="1"/>
  <c r="AF62" i="4" s="1"/>
  <c r="AE62" i="4" a="1"/>
  <c r="AE62" i="4" s="1"/>
  <c r="AD62" i="4" a="1"/>
  <c r="AD62" i="4" s="1"/>
  <c r="AC62" i="4" a="1"/>
  <c r="AC62" i="4" s="1"/>
  <c r="AB62" i="4" a="1"/>
  <c r="AB62" i="4" s="1"/>
  <c r="AC229" i="21" s="1"/>
  <c r="Y62" i="4"/>
  <c r="L62" i="4"/>
  <c r="M229" i="21" s="1"/>
  <c r="A62" i="4"/>
  <c r="B261" i="21" s="1"/>
  <c r="AL55" i="4" a="1"/>
  <c r="AL55" i="4" s="1"/>
  <c r="AK55" i="4" a="1"/>
  <c r="AK55" i="4" s="1"/>
  <c r="AJ55" i="4" a="1"/>
  <c r="AJ55" i="4" s="1"/>
  <c r="AI55" i="4" a="1"/>
  <c r="AI55" i="4" s="1"/>
  <c r="AH55" i="4" a="1"/>
  <c r="AH55" i="4" s="1"/>
  <c r="AG55" i="4" a="1"/>
  <c r="AG55" i="4" s="1"/>
  <c r="AF55" i="4" a="1"/>
  <c r="AF55" i="4" s="1"/>
  <c r="AE55" i="4" a="1"/>
  <c r="AE55" i="4" s="1"/>
  <c r="AD55" i="4" a="1"/>
  <c r="AD55" i="4" s="1"/>
  <c r="AC55" i="4" a="1"/>
  <c r="AC55" i="4" s="1"/>
  <c r="AB55" i="4" a="1"/>
  <c r="AB55" i="4" s="1"/>
  <c r="Y55" i="4"/>
  <c r="L55" i="4"/>
  <c r="A55" i="4"/>
  <c r="B254" i="21" s="1"/>
  <c r="X18" i="4"/>
  <c r="Y42" i="20" s="1"/>
  <c r="W18" i="4"/>
  <c r="X42" i="20" s="1"/>
  <c r="V18" i="4"/>
  <c r="W42" i="20" s="1"/>
  <c r="U18" i="4"/>
  <c r="V42" i="20" s="1"/>
  <c r="T18" i="4"/>
  <c r="U42" i="20" s="1"/>
  <c r="S18" i="4"/>
  <c r="T42" i="20" s="1"/>
  <c r="R18" i="4"/>
  <c r="S42" i="20" s="1"/>
  <c r="Q18" i="4"/>
  <c r="R42" i="20" s="1"/>
  <c r="P18" i="4"/>
  <c r="Q42" i="20" s="1"/>
  <c r="O18" i="4"/>
  <c r="P42" i="20" s="1"/>
  <c r="N18" i="4"/>
  <c r="O42" i="20" s="1"/>
  <c r="M18" i="4"/>
  <c r="N42" i="20" s="1"/>
  <c r="A18" i="4"/>
  <c r="B42" i="20" s="1"/>
  <c r="X17" i="4"/>
  <c r="Y41" i="20" s="1"/>
  <c r="W17" i="4"/>
  <c r="X41" i="20" s="1"/>
  <c r="V17" i="4"/>
  <c r="W41" i="20" s="1"/>
  <c r="U17" i="4"/>
  <c r="V41" i="20" s="1"/>
  <c r="T17" i="4"/>
  <c r="U41" i="20" s="1"/>
  <c r="S17" i="4"/>
  <c r="T41" i="20" s="1"/>
  <c r="R17" i="4"/>
  <c r="S41" i="20" s="1"/>
  <c r="Q17" i="4"/>
  <c r="R41" i="20" s="1"/>
  <c r="P17" i="4"/>
  <c r="Q41" i="20" s="1"/>
  <c r="O17" i="4"/>
  <c r="P41" i="20" s="1"/>
  <c r="N17" i="4"/>
  <c r="O41" i="20" s="1"/>
  <c r="M17" i="4"/>
  <c r="N41" i="20" s="1"/>
  <c r="A17" i="4"/>
  <c r="B41" i="20" s="1"/>
  <c r="X16" i="4"/>
  <c r="Y40" i="20" s="1"/>
  <c r="W16" i="4"/>
  <c r="X40" i="20" s="1"/>
  <c r="V16" i="4"/>
  <c r="W40" i="20" s="1"/>
  <c r="U16" i="4"/>
  <c r="V40" i="20" s="1"/>
  <c r="T16" i="4"/>
  <c r="U40" i="20" s="1"/>
  <c r="S16" i="4"/>
  <c r="T40" i="20" s="1"/>
  <c r="R16" i="4"/>
  <c r="S40" i="20" s="1"/>
  <c r="Q16" i="4"/>
  <c r="R40" i="20" s="1"/>
  <c r="P16" i="4"/>
  <c r="Q40" i="20" s="1"/>
  <c r="O16" i="4"/>
  <c r="P40" i="20" s="1"/>
  <c r="N16" i="4"/>
  <c r="O40" i="20" s="1"/>
  <c r="M16" i="4"/>
  <c r="N40" i="20" s="1"/>
  <c r="A16" i="4"/>
  <c r="B40" i="20" s="1"/>
  <c r="X15" i="4"/>
  <c r="Y39" i="20" s="1"/>
  <c r="W15" i="4"/>
  <c r="X39" i="20" s="1"/>
  <c r="V15" i="4"/>
  <c r="W39" i="20" s="1"/>
  <c r="U15" i="4"/>
  <c r="V39" i="20" s="1"/>
  <c r="T15" i="4"/>
  <c r="U39" i="20" s="1"/>
  <c r="S15" i="4"/>
  <c r="T39" i="20" s="1"/>
  <c r="R15" i="4"/>
  <c r="S39" i="20" s="1"/>
  <c r="Q15" i="4"/>
  <c r="R39" i="20" s="1"/>
  <c r="P15" i="4"/>
  <c r="Q39" i="20" s="1"/>
  <c r="O15" i="4"/>
  <c r="P39" i="20" s="1"/>
  <c r="N15" i="4"/>
  <c r="O39" i="20" s="1"/>
  <c r="M15" i="4"/>
  <c r="N39" i="20" s="1"/>
  <c r="A15" i="4"/>
  <c r="B39" i="20" s="1"/>
  <c r="X14" i="4"/>
  <c r="Y38" i="20" s="1"/>
  <c r="W14" i="4"/>
  <c r="X38" i="20" s="1"/>
  <c r="V14" i="4"/>
  <c r="W38" i="20" s="1"/>
  <c r="U14" i="4"/>
  <c r="V38" i="20" s="1"/>
  <c r="T14" i="4"/>
  <c r="U38" i="20" s="1"/>
  <c r="S14" i="4"/>
  <c r="T38" i="20" s="1"/>
  <c r="R14" i="4"/>
  <c r="S38" i="20" s="1"/>
  <c r="Q14" i="4"/>
  <c r="R38" i="20" s="1"/>
  <c r="P14" i="4"/>
  <c r="Q38" i="20" s="1"/>
  <c r="O14" i="4"/>
  <c r="P38" i="20" s="1"/>
  <c r="N14" i="4"/>
  <c r="O38" i="20" s="1"/>
  <c r="M14" i="4"/>
  <c r="N38" i="20" s="1"/>
  <c r="A14" i="4"/>
  <c r="B38" i="20" s="1"/>
  <c r="X13" i="4"/>
  <c r="Y37" i="20" s="1"/>
  <c r="W13" i="4"/>
  <c r="X37" i="20" s="1"/>
  <c r="V13" i="4"/>
  <c r="W37" i="20" s="1"/>
  <c r="U13" i="4"/>
  <c r="V37" i="20" s="1"/>
  <c r="T13" i="4"/>
  <c r="U37" i="20" s="1"/>
  <c r="S13" i="4"/>
  <c r="T37" i="20" s="1"/>
  <c r="R13" i="4"/>
  <c r="S37" i="20" s="1"/>
  <c r="Q13" i="4"/>
  <c r="R37" i="20" s="1"/>
  <c r="P13" i="4"/>
  <c r="Q37" i="20" s="1"/>
  <c r="O13" i="4"/>
  <c r="P37" i="20" s="1"/>
  <c r="N13" i="4"/>
  <c r="O37" i="20" s="1"/>
  <c r="M13" i="4"/>
  <c r="N37" i="20" s="1"/>
  <c r="A13" i="4"/>
  <c r="B37" i="20" s="1"/>
  <c r="X12" i="4"/>
  <c r="Y36" i="20" s="1"/>
  <c r="W12" i="4"/>
  <c r="X36" i="20" s="1"/>
  <c r="V12" i="4"/>
  <c r="W36" i="20" s="1"/>
  <c r="U12" i="4"/>
  <c r="V36" i="20" s="1"/>
  <c r="T12" i="4"/>
  <c r="U36" i="20" s="1"/>
  <c r="S12" i="4"/>
  <c r="T36" i="20" s="1"/>
  <c r="R12" i="4"/>
  <c r="S36" i="20" s="1"/>
  <c r="Q12" i="4"/>
  <c r="R36" i="20" s="1"/>
  <c r="P12" i="4"/>
  <c r="Q36" i="20" s="1"/>
  <c r="O12" i="4"/>
  <c r="P36" i="20" s="1"/>
  <c r="N12" i="4"/>
  <c r="O36" i="20" s="1"/>
  <c r="M12" i="4"/>
  <c r="N36" i="20" s="1"/>
  <c r="A12" i="4"/>
  <c r="B36" i="20" s="1"/>
  <c r="X11" i="4"/>
  <c r="Y35" i="20" s="1"/>
  <c r="W11" i="4"/>
  <c r="X35" i="20" s="1"/>
  <c r="V11" i="4"/>
  <c r="W35" i="20" s="1"/>
  <c r="U11" i="4"/>
  <c r="V35" i="20" s="1"/>
  <c r="T11" i="4"/>
  <c r="U35" i="20" s="1"/>
  <c r="S11" i="4"/>
  <c r="T35" i="20" s="1"/>
  <c r="R11" i="4"/>
  <c r="S35" i="20" s="1"/>
  <c r="Q11" i="4"/>
  <c r="R35" i="20" s="1"/>
  <c r="P11" i="4"/>
  <c r="Q35" i="20" s="1"/>
  <c r="O11" i="4"/>
  <c r="P35" i="20" s="1"/>
  <c r="N11" i="4"/>
  <c r="O35" i="20" s="1"/>
  <c r="M11" i="4"/>
  <c r="N35" i="20" s="1"/>
  <c r="A11" i="4"/>
  <c r="B35" i="20" s="1"/>
  <c r="X10" i="4"/>
  <c r="Y34" i="20" s="1"/>
  <c r="W10" i="4"/>
  <c r="X34" i="20" s="1"/>
  <c r="V10" i="4"/>
  <c r="W34" i="20" s="1"/>
  <c r="U10" i="4"/>
  <c r="V34" i="20" s="1"/>
  <c r="T10" i="4"/>
  <c r="U34" i="20" s="1"/>
  <c r="S10" i="4"/>
  <c r="T34" i="20" s="1"/>
  <c r="R10" i="4"/>
  <c r="S34" i="20" s="1"/>
  <c r="Q10" i="4"/>
  <c r="R34" i="20" s="1"/>
  <c r="P10" i="4"/>
  <c r="Q34" i="20" s="1"/>
  <c r="O10" i="4"/>
  <c r="P34" i="20" s="1"/>
  <c r="N10" i="4"/>
  <c r="O34" i="20" s="1"/>
  <c r="M10" i="4"/>
  <c r="N34" i="20" s="1"/>
  <c r="A10" i="4"/>
  <c r="B34" i="20" s="1"/>
  <c r="X9" i="4"/>
  <c r="Y33" i="20" s="1"/>
  <c r="W9" i="4"/>
  <c r="X33" i="20" s="1"/>
  <c r="V9" i="4"/>
  <c r="W33" i="20" s="1"/>
  <c r="U9" i="4"/>
  <c r="V33" i="20" s="1"/>
  <c r="T9" i="4"/>
  <c r="U33" i="20" s="1"/>
  <c r="S9" i="4"/>
  <c r="T33" i="20" s="1"/>
  <c r="R9" i="4"/>
  <c r="S33" i="20" s="1"/>
  <c r="Q9" i="4"/>
  <c r="R33" i="20" s="1"/>
  <c r="P9" i="4"/>
  <c r="Q33" i="20" s="1"/>
  <c r="O9" i="4"/>
  <c r="P33" i="20" s="1"/>
  <c r="N9" i="4"/>
  <c r="O33" i="20" s="1"/>
  <c r="M9" i="4"/>
  <c r="N33" i="20" s="1"/>
  <c r="A9" i="4"/>
  <c r="B33" i="20" s="1"/>
  <c r="B5" i="4"/>
  <c r="V109" i="3"/>
  <c r="U109" i="3"/>
  <c r="Q109" i="3"/>
  <c r="P109" i="3"/>
  <c r="N109" i="3"/>
  <c r="M109" i="3"/>
  <c r="L109" i="3"/>
  <c r="J109" i="3"/>
  <c r="Q108" i="3"/>
  <c r="L108" i="3"/>
  <c r="J108" i="3"/>
  <c r="L107" i="3"/>
  <c r="J107" i="3"/>
  <c r="L106" i="3"/>
  <c r="J106" i="3"/>
  <c r="L103" i="3"/>
  <c r="M227" i="21" s="1"/>
  <c r="A103" i="3"/>
  <c r="L102" i="3"/>
  <c r="M226" i="21" s="1"/>
  <c r="A102" i="3"/>
  <c r="L101" i="3"/>
  <c r="M225" i="21" s="1"/>
  <c r="A101" i="3"/>
  <c r="L100" i="3"/>
  <c r="M224" i="21" s="1"/>
  <c r="A100" i="3"/>
  <c r="L99" i="3"/>
  <c r="M223" i="21" s="1"/>
  <c r="A99" i="3"/>
  <c r="L98" i="3"/>
  <c r="M222" i="21" s="1"/>
  <c r="A98" i="3"/>
  <c r="L97" i="3"/>
  <c r="M221" i="21" s="1"/>
  <c r="A97" i="3"/>
  <c r="L96" i="3"/>
  <c r="M220" i="21" s="1"/>
  <c r="A96" i="3"/>
  <c r="L95" i="3"/>
  <c r="M219" i="21" s="1"/>
  <c r="A95" i="3"/>
  <c r="L94" i="3"/>
  <c r="M218" i="21" s="1"/>
  <c r="A94" i="3"/>
  <c r="L93" i="3"/>
  <c r="M217" i="21" s="1"/>
  <c r="A93" i="3"/>
  <c r="L92" i="3"/>
  <c r="M216" i="21" s="1"/>
  <c r="A92" i="3"/>
  <c r="L91" i="3"/>
  <c r="M215" i="21" s="1"/>
  <c r="A91" i="3"/>
  <c r="L90" i="3"/>
  <c r="M214" i="21" s="1"/>
  <c r="A90" i="3"/>
  <c r="L89" i="3"/>
  <c r="M213" i="21" s="1"/>
  <c r="A89" i="3"/>
  <c r="L88" i="3"/>
  <c r="M212" i="21" s="1"/>
  <c r="A88" i="3"/>
  <c r="L87" i="3"/>
  <c r="M211" i="21" s="1"/>
  <c r="A87" i="3"/>
  <c r="L86" i="3"/>
  <c r="M210" i="21" s="1"/>
  <c r="A86" i="3"/>
  <c r="L85" i="3"/>
  <c r="M209" i="21" s="1"/>
  <c r="A85" i="3"/>
  <c r="L84" i="3"/>
  <c r="M208" i="21" s="1"/>
  <c r="A84" i="3"/>
  <c r="AH83" i="3" a="1"/>
  <c r="AH83" i="3" s="1"/>
  <c r="AI207" i="21" s="1"/>
  <c r="L83" i="3"/>
  <c r="M207" i="21" s="1"/>
  <c r="A83" i="3"/>
  <c r="L82" i="3"/>
  <c r="M206" i="21" s="1"/>
  <c r="A82" i="3"/>
  <c r="L81" i="3"/>
  <c r="M205" i="21" s="1"/>
  <c r="A81" i="3"/>
  <c r="AJ80" i="3" a="1"/>
  <c r="AJ80" i="3" s="1"/>
  <c r="AK204" i="21" s="1"/>
  <c r="L80" i="3"/>
  <c r="M204" i="21" s="1"/>
  <c r="A80" i="3"/>
  <c r="L79" i="3"/>
  <c r="M203" i="21" s="1"/>
  <c r="A79" i="3"/>
  <c r="L78" i="3"/>
  <c r="M202" i="21" s="1"/>
  <c r="A78" i="3"/>
  <c r="L77" i="3"/>
  <c r="M201" i="21" s="1"/>
  <c r="A77" i="3"/>
  <c r="L76" i="3"/>
  <c r="M200" i="21" s="1"/>
  <c r="A76" i="3"/>
  <c r="L75" i="3"/>
  <c r="M199" i="21" s="1"/>
  <c r="A75" i="3"/>
  <c r="L74" i="3"/>
  <c r="M198" i="21" s="1"/>
  <c r="A74" i="3"/>
  <c r="L73" i="3"/>
  <c r="M197" i="21" s="1"/>
  <c r="A73" i="3"/>
  <c r="AL72" i="3" a="1"/>
  <c r="AL72" i="3" s="1"/>
  <c r="AM196" i="21" s="1"/>
  <c r="AK72" i="3" a="1"/>
  <c r="AK72" i="3" s="1"/>
  <c r="AL196" i="21" s="1"/>
  <c r="L72" i="3"/>
  <c r="M196" i="21" s="1"/>
  <c r="A72" i="3"/>
  <c r="AE71" i="3" a="1"/>
  <c r="AE71" i="3" s="1"/>
  <c r="AF195" i="21" s="1"/>
  <c r="AD71" i="3" a="1"/>
  <c r="AD71" i="3" s="1"/>
  <c r="AE195" i="21" s="1"/>
  <c r="L71" i="3"/>
  <c r="M195" i="21" s="1"/>
  <c r="A71" i="3"/>
  <c r="AL70" i="3" a="1"/>
  <c r="AL70" i="3" s="1"/>
  <c r="AM194" i="21" s="1"/>
  <c r="AK70" i="3" a="1"/>
  <c r="AK70" i="3" s="1"/>
  <c r="AL194" i="21" s="1"/>
  <c r="L70" i="3"/>
  <c r="M194" i="21" s="1"/>
  <c r="A70" i="3"/>
  <c r="AC69" i="3" a="1"/>
  <c r="AC69" i="3" s="1"/>
  <c r="AD193" i="21" s="1"/>
  <c r="L69" i="3"/>
  <c r="M193" i="21" s="1"/>
  <c r="A69" i="3"/>
  <c r="AI68" i="3" a="1"/>
  <c r="AI68" i="3" s="1"/>
  <c r="AJ192" i="21" s="1"/>
  <c r="AH68" i="3" a="1"/>
  <c r="AH68" i="3" s="1"/>
  <c r="AI192" i="21" s="1"/>
  <c r="AB68" i="3" a="1"/>
  <c r="AB68" i="3" s="1"/>
  <c r="AC192" i="21" s="1"/>
  <c r="L68" i="3"/>
  <c r="M192" i="21" s="1"/>
  <c r="A68" i="3"/>
  <c r="AI67" i="3" a="1"/>
  <c r="AI67" i="3" s="1"/>
  <c r="AJ191" i="21" s="1"/>
  <c r="L67" i="3"/>
  <c r="M191" i="21" s="1"/>
  <c r="A67" i="3"/>
  <c r="L66" i="3"/>
  <c r="M190" i="21" s="1"/>
  <c r="A66" i="3"/>
  <c r="AC65" i="3" a="1"/>
  <c r="AC65" i="3" s="1"/>
  <c r="AD189" i="21" s="1"/>
  <c r="L65" i="3"/>
  <c r="M189" i="21" s="1"/>
  <c r="A65" i="3"/>
  <c r="AJ64" i="3" a="1"/>
  <c r="AJ64" i="3" s="1"/>
  <c r="AK188" i="21" s="1"/>
  <c r="AF64" i="3" a="1"/>
  <c r="AF64" i="3" s="1"/>
  <c r="AG188" i="21" s="1"/>
  <c r="L64" i="3"/>
  <c r="M188" i="21" s="1"/>
  <c r="A64" i="3"/>
  <c r="AE63" i="3" a="1"/>
  <c r="AE63" i="3" s="1"/>
  <c r="AF187" i="21" s="1"/>
  <c r="AC63" i="3" a="1"/>
  <c r="AC63" i="3" s="1"/>
  <c r="AD187" i="21" s="1"/>
  <c r="L63" i="3"/>
  <c r="M187" i="21" s="1"/>
  <c r="A63" i="3"/>
  <c r="AG54" i="3" a="1"/>
  <c r="AG54" i="3" s="1"/>
  <c r="AH186" i="21" s="1"/>
  <c r="AD54" i="3" a="1"/>
  <c r="AD54" i="3" s="1"/>
  <c r="AC54" i="3" a="1"/>
  <c r="AC54" i="3" s="1"/>
  <c r="L54" i="3"/>
  <c r="M186" i="21" s="1"/>
  <c r="A54" i="3"/>
  <c r="AJ52" i="3" a="1"/>
  <c r="AJ52" i="3" s="1"/>
  <c r="AF52" i="3" a="1"/>
  <c r="AF52" i="3" s="1"/>
  <c r="AB52" i="3" a="1"/>
  <c r="AB52" i="3" s="1"/>
  <c r="L52" i="3"/>
  <c r="A52" i="3"/>
  <c r="AK62" i="3" a="1"/>
  <c r="AK62" i="3" s="1"/>
  <c r="AH62" i="3" a="1"/>
  <c r="AH62" i="3" s="1"/>
  <c r="AG62" i="3" a="1"/>
  <c r="AG62" i="3" s="1"/>
  <c r="L62" i="3"/>
  <c r="A62" i="3"/>
  <c r="AI55" i="3" a="1"/>
  <c r="AI55" i="3" s="1"/>
  <c r="AB55" i="3" a="1"/>
  <c r="AB55" i="3" s="1"/>
  <c r="AC183" i="21" s="1"/>
  <c r="L55" i="3"/>
  <c r="A55" i="3"/>
  <c r="AF49" i="3" a="1"/>
  <c r="AF49" i="3" s="1"/>
  <c r="L49" i="3"/>
  <c r="M182" i="21" s="1"/>
  <c r="A49" i="3"/>
  <c r="AK58" i="3" a="1"/>
  <c r="AK58" i="3" s="1"/>
  <c r="AC58" i="3" a="1"/>
  <c r="AC58" i="3" s="1"/>
  <c r="AD181" i="21" s="1"/>
  <c r="L58" i="3"/>
  <c r="A58" i="3"/>
  <c r="AJ34" i="3" a="1"/>
  <c r="AJ34" i="3" s="1"/>
  <c r="AK180" i="21" s="1"/>
  <c r="AF34" i="3" a="1"/>
  <c r="AF34" i="3" s="1"/>
  <c r="AG180" i="21" s="1"/>
  <c r="L34" i="3"/>
  <c r="A34" i="3"/>
  <c r="AL39" i="3" a="1"/>
  <c r="AL39" i="3" s="1"/>
  <c r="AH39" i="3" a="1"/>
  <c r="AH39" i="3" s="1"/>
  <c r="AF39" i="3" a="1"/>
  <c r="AF39" i="3" s="1"/>
  <c r="AE39" i="3" a="1"/>
  <c r="AE39" i="3" s="1"/>
  <c r="AD39" i="3" a="1"/>
  <c r="AD39" i="3" s="1"/>
  <c r="AC39" i="3" a="1"/>
  <c r="AC39" i="3" s="1"/>
  <c r="AB39" i="3" a="1"/>
  <c r="AB39" i="3" s="1"/>
  <c r="L39" i="3"/>
  <c r="M179" i="21" s="1"/>
  <c r="A39" i="3"/>
  <c r="AI50" i="3" a="1"/>
  <c r="AI50" i="3" s="1"/>
  <c r="AF50" i="3" a="1"/>
  <c r="AF50" i="3" s="1"/>
  <c r="AE50" i="3" a="1"/>
  <c r="AE50" i="3" s="1"/>
  <c r="AD50" i="3" a="1"/>
  <c r="AD50" i="3" s="1"/>
  <c r="AE178" i="21" s="1"/>
  <c r="AC50" i="3" a="1"/>
  <c r="AC50" i="3" s="1"/>
  <c r="AD178" i="21" s="1"/>
  <c r="L50" i="3"/>
  <c r="A50" i="3"/>
  <c r="AJ48" i="3" a="1"/>
  <c r="AJ48" i="3" s="1"/>
  <c r="L48" i="3"/>
  <c r="A48" i="3"/>
  <c r="AK41" i="3" a="1"/>
  <c r="AK41" i="3" s="1"/>
  <c r="AJ41" i="3" a="1"/>
  <c r="AJ41" i="3" s="1"/>
  <c r="AK176" i="21" s="1"/>
  <c r="AI41" i="3" a="1"/>
  <c r="AI41" i="3" s="1"/>
  <c r="AH41" i="3" a="1"/>
  <c r="AH41" i="3" s="1"/>
  <c r="AG41" i="3" a="1"/>
  <c r="AG41" i="3" s="1"/>
  <c r="AF41" i="3" a="1"/>
  <c r="AF41" i="3" s="1"/>
  <c r="AG176" i="21" s="1"/>
  <c r="AE41" i="3" a="1"/>
  <c r="AE41" i="3" s="1"/>
  <c r="AD41" i="3" a="1"/>
  <c r="AD41" i="3" s="1"/>
  <c r="AB41" i="3" a="1"/>
  <c r="AB41" i="3" s="1"/>
  <c r="L41" i="3"/>
  <c r="M176" i="21" s="1"/>
  <c r="A41" i="3"/>
  <c r="AK44" i="3" a="1"/>
  <c r="AK44" i="3" s="1"/>
  <c r="AJ44" i="3" a="1"/>
  <c r="AJ44" i="3" s="1"/>
  <c r="AI44" i="3" a="1"/>
  <c r="AI44" i="3" s="1"/>
  <c r="AH44" i="3" a="1"/>
  <c r="AH44" i="3" s="1"/>
  <c r="AG44" i="3" a="1"/>
  <c r="AG44" i="3" s="1"/>
  <c r="AF44" i="3" a="1"/>
  <c r="AF44" i="3" s="1"/>
  <c r="AG175" i="21" s="1"/>
  <c r="L44" i="3"/>
  <c r="A44" i="3"/>
  <c r="AJ42" i="3" a="1"/>
  <c r="AJ42" i="3" s="1"/>
  <c r="AI42" i="3" a="1"/>
  <c r="AI42" i="3" s="1"/>
  <c r="AE42" i="3" a="1"/>
  <c r="AE42" i="3" s="1"/>
  <c r="AF174" i="21" s="1"/>
  <c r="AD42" i="3" a="1"/>
  <c r="AD42" i="3" s="1"/>
  <c r="L42" i="3"/>
  <c r="M174" i="21" s="1"/>
  <c r="A42" i="3"/>
  <c r="AK61" i="3" a="1"/>
  <c r="AK61" i="3" s="1"/>
  <c r="AI61" i="3" a="1"/>
  <c r="AI61" i="3" s="1"/>
  <c r="AH61" i="3" a="1"/>
  <c r="AH61" i="3" s="1"/>
  <c r="AC61" i="3" a="1"/>
  <c r="AC61" i="3" s="1"/>
  <c r="L61" i="3"/>
  <c r="A61" i="3"/>
  <c r="AL45" i="3" a="1"/>
  <c r="AL45" i="3" s="1"/>
  <c r="AF45" i="3" a="1"/>
  <c r="AF45" i="3" s="1"/>
  <c r="AB45" i="3" a="1"/>
  <c r="AB45" i="3" s="1"/>
  <c r="L45" i="3"/>
  <c r="M172" i="21" s="1"/>
  <c r="A45" i="3"/>
  <c r="AL30" i="3" a="1"/>
  <c r="AL30" i="3" s="1"/>
  <c r="AK30" i="3" a="1"/>
  <c r="AK30" i="3" s="1"/>
  <c r="AJ30" i="3" a="1"/>
  <c r="AJ30" i="3" s="1"/>
  <c r="AI30" i="3" a="1"/>
  <c r="AI30" i="3" s="1"/>
  <c r="AH30" i="3" a="1"/>
  <c r="AH30" i="3" s="1"/>
  <c r="AE30" i="3" a="1"/>
  <c r="AE30" i="3" s="1"/>
  <c r="AF171" i="21" s="1"/>
  <c r="AD30" i="3" a="1"/>
  <c r="AD30" i="3" s="1"/>
  <c r="AE171" i="21" s="1"/>
  <c r="AC30" i="3" a="1"/>
  <c r="AC30" i="3" s="1"/>
  <c r="AD171" i="21" s="1"/>
  <c r="AB30" i="3" a="1"/>
  <c r="AB30" i="3" s="1"/>
  <c r="L30" i="3"/>
  <c r="A30" i="3"/>
  <c r="AL29" i="3" a="1"/>
  <c r="AL29" i="3" s="1"/>
  <c r="AM170" i="21" s="1"/>
  <c r="AI29" i="3" a="1"/>
  <c r="AI29" i="3" s="1"/>
  <c r="AJ170" i="21" s="1"/>
  <c r="AG29" i="3" a="1"/>
  <c r="AG29" i="3" s="1"/>
  <c r="AF29" i="3" a="1"/>
  <c r="AF29" i="3" s="1"/>
  <c r="AD29" i="3" a="1"/>
  <c r="AD29" i="3" s="1"/>
  <c r="AC29" i="3" a="1"/>
  <c r="AC29" i="3" s="1"/>
  <c r="L29" i="3"/>
  <c r="A29" i="3"/>
  <c r="AJ43" i="3" a="1"/>
  <c r="AJ43" i="3" s="1"/>
  <c r="AE43" i="3" a="1"/>
  <c r="AE43" i="3" s="1"/>
  <c r="AF169" i="21" s="1"/>
  <c r="AD43" i="3" a="1"/>
  <c r="AD43" i="3" s="1"/>
  <c r="AC43" i="3" a="1"/>
  <c r="AC43" i="3" s="1"/>
  <c r="AB43" i="3" a="1"/>
  <c r="AB43" i="3" s="1"/>
  <c r="L43" i="3"/>
  <c r="A43" i="3"/>
  <c r="AL37" i="3" a="1"/>
  <c r="AL37" i="3" s="1"/>
  <c r="AK37" i="3" a="1"/>
  <c r="AK37" i="3" s="1"/>
  <c r="AL168" i="21" s="1"/>
  <c r="AJ37" i="3" a="1"/>
  <c r="AJ37" i="3" s="1"/>
  <c r="AK168" i="21" s="1"/>
  <c r="AI37" i="3" a="1"/>
  <c r="AI37" i="3" s="1"/>
  <c r="AJ168" i="21" s="1"/>
  <c r="AH37" i="3" a="1"/>
  <c r="AH37" i="3" s="1"/>
  <c r="AI168" i="21" s="1"/>
  <c r="AG37" i="3" a="1"/>
  <c r="AG37" i="3" s="1"/>
  <c r="AH168" i="21" s="1"/>
  <c r="AF37" i="3" a="1"/>
  <c r="AF37" i="3" s="1"/>
  <c r="AE37" i="3" a="1"/>
  <c r="AE37" i="3" s="1"/>
  <c r="AD37" i="3" a="1"/>
  <c r="AD37" i="3" s="1"/>
  <c r="AC37" i="3" a="1"/>
  <c r="AC37" i="3" s="1"/>
  <c r="Y37" i="3"/>
  <c r="L37" i="3"/>
  <c r="M168" i="21" s="1"/>
  <c r="A37" i="3"/>
  <c r="AK32" i="3" a="1"/>
  <c r="AK32" i="3" s="1"/>
  <c r="AJ32" i="3" a="1"/>
  <c r="AJ32" i="3" s="1"/>
  <c r="AK167" i="21" s="1"/>
  <c r="AI32" i="3" a="1"/>
  <c r="AI32" i="3" s="1"/>
  <c r="AG32" i="3" a="1"/>
  <c r="AG32" i="3" s="1"/>
  <c r="AB32" i="3" a="1"/>
  <c r="AB32" i="3" s="1"/>
  <c r="AC167" i="21" s="1"/>
  <c r="L32" i="3"/>
  <c r="M167" i="21" s="1"/>
  <c r="A32" i="3"/>
  <c r="AG47" i="3" a="1"/>
  <c r="AG47" i="3" s="1"/>
  <c r="AF47" i="3" a="1"/>
  <c r="AF47" i="3" s="1"/>
  <c r="AE47" i="3" a="1"/>
  <c r="AE47" i="3" s="1"/>
  <c r="AD47" i="3" a="1"/>
  <c r="AD47" i="3" s="1"/>
  <c r="AE166" i="21" s="1"/>
  <c r="AC47" i="3" a="1"/>
  <c r="AC47" i="3" s="1"/>
  <c r="AB47" i="3" a="1"/>
  <c r="AB47" i="3" s="1"/>
  <c r="L47" i="3"/>
  <c r="M166" i="21" s="1"/>
  <c r="A47" i="3"/>
  <c r="AL56" i="3" a="1"/>
  <c r="AL56" i="3" s="1"/>
  <c r="AK56" i="3" a="1"/>
  <c r="AK56" i="3" s="1"/>
  <c r="AJ56" i="3" a="1"/>
  <c r="AJ56" i="3" s="1"/>
  <c r="AH56" i="3" a="1"/>
  <c r="AH56" i="3" s="1"/>
  <c r="AG56" i="3" a="1"/>
  <c r="AG56" i="3" s="1"/>
  <c r="AH165" i="21" s="1"/>
  <c r="AF56" i="3" a="1"/>
  <c r="AF56" i="3" s="1"/>
  <c r="AE56" i="3" a="1"/>
  <c r="AE56" i="3" s="1"/>
  <c r="AF165" i="21" s="1"/>
  <c r="AD56" i="3" a="1"/>
  <c r="AD56" i="3" s="1"/>
  <c r="AE165" i="21" s="1"/>
  <c r="AC56" i="3" a="1"/>
  <c r="AC56" i="3" s="1"/>
  <c r="AB56" i="3" a="1"/>
  <c r="AB56" i="3" s="1"/>
  <c r="AC165" i="21" s="1"/>
  <c r="L56" i="3"/>
  <c r="M165" i="21" s="1"/>
  <c r="A56" i="3"/>
  <c r="AL51" i="3" a="1"/>
  <c r="AL51" i="3" s="1"/>
  <c r="AK51" i="3" a="1"/>
  <c r="AK51" i="3" s="1"/>
  <c r="AJ51" i="3" a="1"/>
  <c r="AJ51" i="3" s="1"/>
  <c r="AF51" i="3" a="1"/>
  <c r="AF51" i="3" s="1"/>
  <c r="AB51" i="3" a="1"/>
  <c r="AB51" i="3" s="1"/>
  <c r="AC164" i="21" s="1"/>
  <c r="L51" i="3"/>
  <c r="M164" i="21" s="1"/>
  <c r="A51" i="3"/>
  <c r="AK36" i="3" a="1"/>
  <c r="AK36" i="3" s="1"/>
  <c r="AJ36" i="3" a="1"/>
  <c r="AJ36" i="3" s="1"/>
  <c r="AI36" i="3" a="1"/>
  <c r="AI36" i="3" s="1"/>
  <c r="AH36" i="3" a="1"/>
  <c r="AH36" i="3" s="1"/>
  <c r="AI163" i="21" s="1"/>
  <c r="AG36" i="3" a="1"/>
  <c r="AG36" i="3" s="1"/>
  <c r="AF36" i="3" a="1"/>
  <c r="AF36" i="3" s="1"/>
  <c r="AE36" i="3" a="1"/>
  <c r="AE36" i="3" s="1"/>
  <c r="AF163" i="21" s="1"/>
  <c r="AD36" i="3" a="1"/>
  <c r="AD36" i="3" s="1"/>
  <c r="AE163" i="21" s="1"/>
  <c r="AC36" i="3" a="1"/>
  <c r="AC36" i="3" s="1"/>
  <c r="AD163" i="21" s="1"/>
  <c r="AB36" i="3" a="1"/>
  <c r="AB36" i="3" s="1"/>
  <c r="Y36" i="3"/>
  <c r="L36" i="3"/>
  <c r="M163" i="21" s="1"/>
  <c r="A36" i="3"/>
  <c r="AL46" i="3" a="1"/>
  <c r="AL46" i="3" s="1"/>
  <c r="AJ46" i="3" a="1"/>
  <c r="AJ46" i="3" s="1"/>
  <c r="AI46" i="3" a="1"/>
  <c r="AI46" i="3" s="1"/>
  <c r="AH46" i="3" a="1"/>
  <c r="AH46" i="3" s="1"/>
  <c r="AG46" i="3" a="1"/>
  <c r="AG46" i="3" s="1"/>
  <c r="AH162" i="21" s="1"/>
  <c r="AF46" i="3" a="1"/>
  <c r="AF46" i="3" s="1"/>
  <c r="AG162" i="21" s="1"/>
  <c r="AE46" i="3" a="1"/>
  <c r="AE46" i="3" s="1"/>
  <c r="AF162" i="21" s="1"/>
  <c r="AD46" i="3" a="1"/>
  <c r="AD46" i="3" s="1"/>
  <c r="AE162" i="21" s="1"/>
  <c r="AC46" i="3" a="1"/>
  <c r="AC46" i="3" s="1"/>
  <c r="AD162" i="21" s="1"/>
  <c r="AB46" i="3" a="1"/>
  <c r="AB46" i="3" s="1"/>
  <c r="AC162" i="21" s="1"/>
  <c r="Y46" i="3"/>
  <c r="L46" i="3"/>
  <c r="M162" i="21" s="1"/>
  <c r="A46" i="3"/>
  <c r="AJ59" i="3" a="1"/>
  <c r="AJ59" i="3" s="1"/>
  <c r="AI59" i="3" a="1"/>
  <c r="AI59" i="3" s="1"/>
  <c r="AF59" i="3" a="1"/>
  <c r="AF59" i="3" s="1"/>
  <c r="AG161" i="21" s="1"/>
  <c r="AD59" i="3" a="1"/>
  <c r="AD59" i="3" s="1"/>
  <c r="AE161" i="21" s="1"/>
  <c r="AC59" i="3" a="1"/>
  <c r="AC59" i="3" s="1"/>
  <c r="AD161" i="21" s="1"/>
  <c r="AB59" i="3" a="1"/>
  <c r="AB59" i="3" s="1"/>
  <c r="L59" i="3"/>
  <c r="A59" i="3"/>
  <c r="AL31" i="3" a="1"/>
  <c r="AL31" i="3" s="1"/>
  <c r="AK31" i="3" a="1"/>
  <c r="AK31" i="3" s="1"/>
  <c r="AL160" i="21" s="1"/>
  <c r="AJ31" i="3" a="1"/>
  <c r="AJ31" i="3" s="1"/>
  <c r="AI31" i="3" a="1"/>
  <c r="AI31" i="3" s="1"/>
  <c r="AH31" i="3" a="1"/>
  <c r="AH31" i="3" s="1"/>
  <c r="AG31" i="3" a="1"/>
  <c r="AG31" i="3" s="1"/>
  <c r="AH160" i="21" s="1"/>
  <c r="AF31" i="3" a="1"/>
  <c r="AF31" i="3" s="1"/>
  <c r="AG160" i="21" s="1"/>
  <c r="AE31" i="3" a="1"/>
  <c r="AE31" i="3" s="1"/>
  <c r="AD31" i="3" a="1"/>
  <c r="AD31" i="3" s="1"/>
  <c r="AC31" i="3" a="1"/>
  <c r="AC31" i="3" s="1"/>
  <c r="AB31" i="3" a="1"/>
  <c r="AB31" i="3" s="1"/>
  <c r="AC160" i="21" s="1"/>
  <c r="Y31" i="3"/>
  <c r="L31" i="3"/>
  <c r="A31" i="3"/>
  <c r="AL33" i="3" a="1"/>
  <c r="AL33" i="3" s="1"/>
  <c r="AK33" i="3" a="1"/>
  <c r="AK33" i="3" s="1"/>
  <c r="AJ33" i="3" a="1"/>
  <c r="AJ33" i="3" s="1"/>
  <c r="AI33" i="3" a="1"/>
  <c r="AI33" i="3" s="1"/>
  <c r="AH33" i="3" a="1"/>
  <c r="AH33" i="3" s="1"/>
  <c r="AG33" i="3" a="1"/>
  <c r="AG33" i="3" s="1"/>
  <c r="AH159" i="21" s="1"/>
  <c r="AF33" i="3" a="1"/>
  <c r="AF33" i="3" s="1"/>
  <c r="AG159" i="21" s="1"/>
  <c r="AB33" i="3" a="1"/>
  <c r="AB33" i="3" s="1"/>
  <c r="L33" i="3"/>
  <c r="M159" i="21" s="1"/>
  <c r="A33" i="3"/>
  <c r="AK60" i="3" a="1"/>
  <c r="AK60" i="3" s="1"/>
  <c r="AJ60" i="3" a="1"/>
  <c r="AJ60" i="3" s="1"/>
  <c r="AK158" i="21" s="1"/>
  <c r="AH60" i="3" a="1"/>
  <c r="AH60" i="3" s="1"/>
  <c r="AG60" i="3" a="1"/>
  <c r="AG60" i="3" s="1"/>
  <c r="AF60" i="3" a="1"/>
  <c r="AF60" i="3" s="1"/>
  <c r="AG158" i="21" s="1"/>
  <c r="AE60" i="3" a="1"/>
  <c r="AE60" i="3" s="1"/>
  <c r="AD60" i="3" a="1"/>
  <c r="AD60" i="3" s="1"/>
  <c r="AC60" i="3" a="1"/>
  <c r="AC60" i="3" s="1"/>
  <c r="AB60" i="3" a="1"/>
  <c r="AB60" i="3" s="1"/>
  <c r="L60" i="3"/>
  <c r="M158" i="21" s="1"/>
  <c r="A60" i="3"/>
  <c r="AL57" i="3" a="1"/>
  <c r="AL57" i="3" s="1"/>
  <c r="AK57" i="3" a="1"/>
  <c r="AK57" i="3" s="1"/>
  <c r="AL157" i="21" s="1"/>
  <c r="AJ57" i="3" a="1"/>
  <c r="AJ57" i="3" s="1"/>
  <c r="AK157" i="21" s="1"/>
  <c r="AI57" i="3" a="1"/>
  <c r="AI57" i="3" s="1"/>
  <c r="AJ157" i="21" s="1"/>
  <c r="AH57" i="3" a="1"/>
  <c r="AH57" i="3" s="1"/>
  <c r="AG57" i="3" a="1"/>
  <c r="AG57" i="3" s="1"/>
  <c r="AF57" i="3" a="1"/>
  <c r="AF57" i="3" s="1"/>
  <c r="AE57" i="3" a="1"/>
  <c r="AE57" i="3" s="1"/>
  <c r="AD57" i="3" a="1"/>
  <c r="AD57" i="3" s="1"/>
  <c r="AC57" i="3" a="1"/>
  <c r="AC57" i="3" s="1"/>
  <c r="AB57" i="3" a="1"/>
  <c r="AB57" i="3" s="1"/>
  <c r="Y57" i="3"/>
  <c r="L57" i="3"/>
  <c r="A57" i="3"/>
  <c r="AL40" i="3" a="1"/>
  <c r="AL40" i="3" s="1"/>
  <c r="AK40" i="3" a="1"/>
  <c r="AK40" i="3" s="1"/>
  <c r="AL156" i="21" s="1"/>
  <c r="AJ40" i="3" a="1"/>
  <c r="AJ40" i="3" s="1"/>
  <c r="AK156" i="21" s="1"/>
  <c r="AF40" i="3" a="1"/>
  <c r="AF40" i="3" s="1"/>
  <c r="AC40" i="3" a="1"/>
  <c r="AC40" i="3" s="1"/>
  <c r="AB40" i="3" a="1"/>
  <c r="AB40" i="3" s="1"/>
  <c r="AC156" i="21" s="1"/>
  <c r="L40" i="3"/>
  <c r="A40" i="3"/>
  <c r="AK53" i="3" a="1"/>
  <c r="AK53" i="3" s="1"/>
  <c r="AJ53" i="3" a="1"/>
  <c r="AJ53" i="3" s="1"/>
  <c r="AK155" i="21" s="1"/>
  <c r="AI53" i="3" a="1"/>
  <c r="AI53" i="3" s="1"/>
  <c r="AJ155" i="21" s="1"/>
  <c r="AH53" i="3" a="1"/>
  <c r="AH53" i="3" s="1"/>
  <c r="AI155" i="21" s="1"/>
  <c r="AG53" i="3" a="1"/>
  <c r="AG53" i="3" s="1"/>
  <c r="AF53" i="3" a="1"/>
  <c r="AF53" i="3" s="1"/>
  <c r="AG155" i="21" s="1"/>
  <c r="AE53" i="3" a="1"/>
  <c r="AE53" i="3" s="1"/>
  <c r="AF155" i="21" s="1"/>
  <c r="AD53" i="3" a="1"/>
  <c r="AD53" i="3" s="1"/>
  <c r="AE155" i="21" s="1"/>
  <c r="AC53" i="3" a="1"/>
  <c r="AC53" i="3" s="1"/>
  <c r="AD155" i="21" s="1"/>
  <c r="AB53" i="3" a="1"/>
  <c r="AB53" i="3" s="1"/>
  <c r="Y53" i="3"/>
  <c r="L53" i="3"/>
  <c r="M155" i="21" s="1"/>
  <c r="A53" i="3"/>
  <c r="AL38" i="3" a="1"/>
  <c r="AL38" i="3" s="1"/>
  <c r="AM154" i="21" s="1"/>
  <c r="AK38" i="3" a="1"/>
  <c r="AK38" i="3" s="1"/>
  <c r="AJ38" i="3" a="1"/>
  <c r="AJ38" i="3" s="1"/>
  <c r="AK154" i="21" s="1"/>
  <c r="AI38" i="3" a="1"/>
  <c r="AI38" i="3" s="1"/>
  <c r="AJ154" i="21" s="1"/>
  <c r="AH38" i="3" a="1"/>
  <c r="AH38" i="3" s="1"/>
  <c r="AI154" i="21" s="1"/>
  <c r="AG38" i="3" a="1"/>
  <c r="AG38" i="3" s="1"/>
  <c r="AF38" i="3" a="1"/>
  <c r="AF38" i="3" s="1"/>
  <c r="AE38" i="3" a="1"/>
  <c r="AE38" i="3" s="1"/>
  <c r="AD38" i="3" a="1"/>
  <c r="AD38" i="3" s="1"/>
  <c r="AC38" i="3" a="1"/>
  <c r="AC38" i="3" s="1"/>
  <c r="AD154" i="21" s="1"/>
  <c r="AB38" i="3" a="1"/>
  <c r="AB38" i="3" s="1"/>
  <c r="AC154" i="21" s="1"/>
  <c r="Y38" i="3"/>
  <c r="L38" i="3"/>
  <c r="M154" i="21" s="1"/>
  <c r="A38" i="3"/>
  <c r="AJ35" i="3" a="1"/>
  <c r="AJ35" i="3" s="1"/>
  <c r="AI35" i="3" a="1"/>
  <c r="AI35" i="3" s="1"/>
  <c r="AJ153" i="21" s="1"/>
  <c r="AH35" i="3" a="1"/>
  <c r="AH35" i="3" s="1"/>
  <c r="AG35" i="3" a="1"/>
  <c r="AG35" i="3" s="1"/>
  <c r="AH153" i="21" s="1"/>
  <c r="AF35" i="3" a="1"/>
  <c r="AF35" i="3" s="1"/>
  <c r="AG153" i="21" s="1"/>
  <c r="AE35" i="3" a="1"/>
  <c r="AE35" i="3" s="1"/>
  <c r="AD35" i="3" a="1"/>
  <c r="AD35" i="3" s="1"/>
  <c r="AE153" i="21" s="1"/>
  <c r="AC35" i="3" a="1"/>
  <c r="AC35" i="3" s="1"/>
  <c r="AD153" i="21" s="1"/>
  <c r="AB35" i="3" a="1"/>
  <c r="AB35" i="3" s="1"/>
  <c r="L35" i="3"/>
  <c r="A35" i="3"/>
  <c r="R19" i="3"/>
  <c r="Z18" i="3"/>
  <c r="X18" i="3"/>
  <c r="W18" i="3"/>
  <c r="V18" i="3"/>
  <c r="U18" i="3"/>
  <c r="T18" i="3"/>
  <c r="S18" i="3"/>
  <c r="R18" i="3"/>
  <c r="Q18" i="3"/>
  <c r="P18" i="3"/>
  <c r="O18" i="3"/>
  <c r="N18" i="3"/>
  <c r="M18" i="3"/>
  <c r="A18" i="3"/>
  <c r="Z17" i="3"/>
  <c r="X17" i="3"/>
  <c r="W17" i="3"/>
  <c r="V17" i="3"/>
  <c r="U17" i="3"/>
  <c r="T17" i="3"/>
  <c r="S17" i="3"/>
  <c r="R17" i="3"/>
  <c r="Q17" i="3"/>
  <c r="P17" i="3"/>
  <c r="O17" i="3"/>
  <c r="N17" i="3"/>
  <c r="M17" i="3"/>
  <c r="A17" i="3"/>
  <c r="Z16" i="3"/>
  <c r="X16" i="3"/>
  <c r="W16" i="3"/>
  <c r="V16" i="3"/>
  <c r="U16" i="3"/>
  <c r="T16" i="3"/>
  <c r="S16" i="3"/>
  <c r="R16" i="3"/>
  <c r="Q16" i="3"/>
  <c r="P16" i="3"/>
  <c r="O16" i="3"/>
  <c r="N16" i="3"/>
  <c r="M16" i="3"/>
  <c r="A16" i="3"/>
  <c r="Z15" i="3"/>
  <c r="X15" i="3"/>
  <c r="W15" i="3"/>
  <c r="V15" i="3"/>
  <c r="U15" i="3"/>
  <c r="T15" i="3"/>
  <c r="S15" i="3"/>
  <c r="R15" i="3"/>
  <c r="Q15" i="3"/>
  <c r="P15" i="3"/>
  <c r="O15" i="3"/>
  <c r="N15" i="3"/>
  <c r="M15" i="3"/>
  <c r="A15" i="3"/>
  <c r="X14" i="3"/>
  <c r="Y28" i="20" s="1"/>
  <c r="W14" i="3"/>
  <c r="X28" i="20" s="1"/>
  <c r="V14" i="3"/>
  <c r="W28" i="20" s="1"/>
  <c r="U14" i="3"/>
  <c r="V28" i="20" s="1"/>
  <c r="T14" i="3"/>
  <c r="U28" i="20" s="1"/>
  <c r="S14" i="3"/>
  <c r="T28" i="20" s="1"/>
  <c r="R14" i="3"/>
  <c r="S28" i="20" s="1"/>
  <c r="Q14" i="3"/>
  <c r="R28" i="20" s="1"/>
  <c r="P14" i="3"/>
  <c r="Q28" i="20" s="1"/>
  <c r="O14" i="3"/>
  <c r="P28" i="20" s="1"/>
  <c r="N14" i="3"/>
  <c r="O28" i="20" s="1"/>
  <c r="M14" i="3"/>
  <c r="N28" i="20" s="1"/>
  <c r="A14" i="3"/>
  <c r="X13" i="3"/>
  <c r="Y27" i="20" s="1"/>
  <c r="W13" i="3"/>
  <c r="X27" i="20" s="1"/>
  <c r="V13" i="3"/>
  <c r="W27" i="20" s="1"/>
  <c r="U13" i="3"/>
  <c r="V27" i="20" s="1"/>
  <c r="T13" i="3"/>
  <c r="U27" i="20" s="1"/>
  <c r="S13" i="3"/>
  <c r="T27" i="20" s="1"/>
  <c r="R13" i="3"/>
  <c r="S27" i="20" s="1"/>
  <c r="Q13" i="3"/>
  <c r="R27" i="20" s="1"/>
  <c r="P13" i="3"/>
  <c r="Q27" i="20" s="1"/>
  <c r="O13" i="3"/>
  <c r="P27" i="20" s="1"/>
  <c r="N13" i="3"/>
  <c r="O27" i="20" s="1"/>
  <c r="M13" i="3"/>
  <c r="N27" i="20" s="1"/>
  <c r="A13" i="3"/>
  <c r="X12" i="3"/>
  <c r="Y26" i="20" s="1"/>
  <c r="W12" i="3"/>
  <c r="X26" i="20" s="1"/>
  <c r="V12" i="3"/>
  <c r="W26" i="20" s="1"/>
  <c r="U12" i="3"/>
  <c r="V26" i="20" s="1"/>
  <c r="T12" i="3"/>
  <c r="U26" i="20" s="1"/>
  <c r="S12" i="3"/>
  <c r="T26" i="20" s="1"/>
  <c r="R12" i="3"/>
  <c r="S26" i="20" s="1"/>
  <c r="Q12" i="3"/>
  <c r="R26" i="20" s="1"/>
  <c r="P12" i="3"/>
  <c r="Q26" i="20" s="1"/>
  <c r="O12" i="3"/>
  <c r="P26" i="20" s="1"/>
  <c r="N12" i="3"/>
  <c r="O26" i="20" s="1"/>
  <c r="M12" i="3"/>
  <c r="N26" i="20" s="1"/>
  <c r="A12" i="3"/>
  <c r="X11" i="3"/>
  <c r="Y25" i="20" s="1"/>
  <c r="W11" i="3"/>
  <c r="X25" i="20" s="1"/>
  <c r="V11" i="3"/>
  <c r="W25" i="20" s="1"/>
  <c r="U11" i="3"/>
  <c r="V25" i="20" s="1"/>
  <c r="T11" i="3"/>
  <c r="U25" i="20" s="1"/>
  <c r="S11" i="3"/>
  <c r="T25" i="20" s="1"/>
  <c r="R11" i="3"/>
  <c r="S25" i="20" s="1"/>
  <c r="Q11" i="3"/>
  <c r="R25" i="20" s="1"/>
  <c r="P11" i="3"/>
  <c r="Q25" i="20" s="1"/>
  <c r="O11" i="3"/>
  <c r="P25" i="20" s="1"/>
  <c r="N11" i="3"/>
  <c r="O25" i="20" s="1"/>
  <c r="M11" i="3"/>
  <c r="N25" i="20" s="1"/>
  <c r="A11" i="3"/>
  <c r="X10" i="3"/>
  <c r="Y24" i="20" s="1"/>
  <c r="W10" i="3"/>
  <c r="X24" i="20" s="1"/>
  <c r="V10" i="3"/>
  <c r="W24" i="20" s="1"/>
  <c r="U10" i="3"/>
  <c r="V24" i="20" s="1"/>
  <c r="T10" i="3"/>
  <c r="U24" i="20" s="1"/>
  <c r="S10" i="3"/>
  <c r="T24" i="20" s="1"/>
  <c r="R10" i="3"/>
  <c r="S24" i="20" s="1"/>
  <c r="Q10" i="3"/>
  <c r="R24" i="20" s="1"/>
  <c r="P10" i="3"/>
  <c r="Q24" i="20" s="1"/>
  <c r="O10" i="3"/>
  <c r="P24" i="20" s="1"/>
  <c r="N10" i="3"/>
  <c r="O24" i="20" s="1"/>
  <c r="M10" i="3"/>
  <c r="N24" i="20" s="1"/>
  <c r="A10" i="3"/>
  <c r="X9" i="3"/>
  <c r="Y23" i="20" s="1"/>
  <c r="W9" i="3"/>
  <c r="X23" i="20" s="1"/>
  <c r="V9" i="3"/>
  <c r="W23" i="20" s="1"/>
  <c r="U9" i="3"/>
  <c r="V23" i="20" s="1"/>
  <c r="T9" i="3"/>
  <c r="U23" i="20" s="1"/>
  <c r="S9" i="3"/>
  <c r="T23" i="20" s="1"/>
  <c r="R9" i="3"/>
  <c r="S23" i="20" s="1"/>
  <c r="Q9" i="3"/>
  <c r="R23" i="20" s="1"/>
  <c r="P9" i="3"/>
  <c r="Q23" i="20" s="1"/>
  <c r="O9" i="3"/>
  <c r="P23" i="20" s="1"/>
  <c r="N9" i="3"/>
  <c r="O23" i="20" s="1"/>
  <c r="M9" i="3"/>
  <c r="N23" i="20" s="1"/>
  <c r="A9" i="3"/>
  <c r="B5" i="3"/>
  <c r="L109" i="2"/>
  <c r="J109" i="2"/>
  <c r="L108" i="2"/>
  <c r="J108" i="2"/>
  <c r="L107" i="2"/>
  <c r="J107" i="2"/>
  <c r="L106" i="2"/>
  <c r="J106" i="2"/>
  <c r="X103" i="2"/>
  <c r="Y152" i="21" s="1"/>
  <c r="W103" i="2"/>
  <c r="X152" i="21" s="1"/>
  <c r="V103" i="2"/>
  <c r="U103" i="2"/>
  <c r="V152" i="21" s="1"/>
  <c r="T103" i="2"/>
  <c r="U152" i="21" s="1"/>
  <c r="S103" i="2"/>
  <c r="T152" i="21" s="1"/>
  <c r="R103" i="2"/>
  <c r="S152" i="21" s="1"/>
  <c r="Q103" i="2"/>
  <c r="R152" i="21" s="1"/>
  <c r="P103" i="2"/>
  <c r="O103" i="2"/>
  <c r="P152" i="21" s="1"/>
  <c r="N103" i="2"/>
  <c r="O152" i="21" s="1"/>
  <c r="M103" i="2"/>
  <c r="N152" i="21" s="1"/>
  <c r="L103" i="2"/>
  <c r="M152" i="21" s="1"/>
  <c r="A103" i="2"/>
  <c r="X102" i="2"/>
  <c r="Y151" i="21" s="1"/>
  <c r="W102" i="2"/>
  <c r="X151" i="21" s="1"/>
  <c r="V102" i="2"/>
  <c r="W151" i="21" s="1"/>
  <c r="U102" i="2"/>
  <c r="V151" i="21" s="1"/>
  <c r="T102" i="2"/>
  <c r="U151" i="21" s="1"/>
  <c r="S102" i="2"/>
  <c r="T151" i="21" s="1"/>
  <c r="R102" i="2"/>
  <c r="S151" i="21" s="1"/>
  <c r="Q102" i="2"/>
  <c r="R151" i="21" s="1"/>
  <c r="P102" i="2"/>
  <c r="O102" i="2"/>
  <c r="P151" i="21" s="1"/>
  <c r="N102" i="2"/>
  <c r="O151" i="21" s="1"/>
  <c r="M102" i="2"/>
  <c r="N151" i="21" s="1"/>
  <c r="L102" i="2"/>
  <c r="M151" i="21" s="1"/>
  <c r="A102" i="2"/>
  <c r="X101" i="2"/>
  <c r="Y150" i="21" s="1"/>
  <c r="W101" i="2"/>
  <c r="X150" i="21" s="1"/>
  <c r="V101" i="2"/>
  <c r="W150" i="21" s="1"/>
  <c r="U101" i="2"/>
  <c r="T101" i="2"/>
  <c r="U150" i="21" s="1"/>
  <c r="S101" i="2"/>
  <c r="T150" i="21" s="1"/>
  <c r="R101" i="2"/>
  <c r="S150" i="21" s="1"/>
  <c r="Q101" i="2"/>
  <c r="P101" i="2"/>
  <c r="Q150" i="21" s="1"/>
  <c r="O101" i="2"/>
  <c r="N101" i="2"/>
  <c r="O150" i="21" s="1"/>
  <c r="M101" i="2"/>
  <c r="N150" i="21" s="1"/>
  <c r="L101" i="2"/>
  <c r="M150" i="21" s="1"/>
  <c r="A101" i="2"/>
  <c r="X100" i="2"/>
  <c r="Y149" i="21" s="1"/>
  <c r="W100" i="2"/>
  <c r="X149" i="21" s="1"/>
  <c r="V100" i="2"/>
  <c r="W149" i="21" s="1"/>
  <c r="U100" i="2"/>
  <c r="V149" i="21" s="1"/>
  <c r="T100" i="2"/>
  <c r="U149" i="21" s="1"/>
  <c r="S100" i="2"/>
  <c r="T149" i="21" s="1"/>
  <c r="R100" i="2"/>
  <c r="S149" i="21" s="1"/>
  <c r="Q100" i="2"/>
  <c r="R149" i="21" s="1"/>
  <c r="P100" i="2"/>
  <c r="Q149" i="21" s="1"/>
  <c r="O100" i="2"/>
  <c r="P149" i="21" s="1"/>
  <c r="N100" i="2"/>
  <c r="O149" i="21" s="1"/>
  <c r="M100" i="2"/>
  <c r="L100" i="2"/>
  <c r="M149" i="21" s="1"/>
  <c r="A100" i="2"/>
  <c r="X99" i="2"/>
  <c r="Y148" i="21" s="1"/>
  <c r="W99" i="2"/>
  <c r="X148" i="21" s="1"/>
  <c r="V99" i="2"/>
  <c r="W148" i="21" s="1"/>
  <c r="U99" i="2"/>
  <c r="T99" i="2"/>
  <c r="U148" i="21" s="1"/>
  <c r="S99" i="2"/>
  <c r="T148" i="21" s="1"/>
  <c r="R99" i="2"/>
  <c r="S148" i="21" s="1"/>
  <c r="Q99" i="2"/>
  <c r="P99" i="2"/>
  <c r="Q148" i="21" s="1"/>
  <c r="O99" i="2"/>
  <c r="P148" i="21" s="1"/>
  <c r="N99" i="2"/>
  <c r="O148" i="21" s="1"/>
  <c r="M99" i="2"/>
  <c r="N148" i="21" s="1"/>
  <c r="L99" i="2"/>
  <c r="M148" i="21" s="1"/>
  <c r="A99" i="2"/>
  <c r="X98" i="2"/>
  <c r="Y147" i="21" s="1"/>
  <c r="W98" i="2"/>
  <c r="X147" i="21" s="1"/>
  <c r="V98" i="2"/>
  <c r="U98" i="2"/>
  <c r="V147" i="21" s="1"/>
  <c r="T98" i="2"/>
  <c r="S98" i="2"/>
  <c r="T147" i="21" s="1"/>
  <c r="R98" i="2"/>
  <c r="Q98" i="2"/>
  <c r="R147" i="21" s="1"/>
  <c r="P98" i="2"/>
  <c r="Q147" i="21" s="1"/>
  <c r="O98" i="2"/>
  <c r="P147" i="21" s="1"/>
  <c r="N98" i="2"/>
  <c r="O147" i="21" s="1"/>
  <c r="M98" i="2"/>
  <c r="N147" i="21" s="1"/>
  <c r="L98" i="2"/>
  <c r="M147" i="21" s="1"/>
  <c r="A98" i="2"/>
  <c r="X97" i="2"/>
  <c r="Y146" i="21" s="1"/>
  <c r="W97" i="2"/>
  <c r="X146" i="21" s="1"/>
  <c r="V97" i="2"/>
  <c r="W146" i="21" s="1"/>
  <c r="U97" i="2"/>
  <c r="V146" i="21" s="1"/>
  <c r="T97" i="2"/>
  <c r="S97" i="2"/>
  <c r="T146" i="21" s="1"/>
  <c r="R97" i="2"/>
  <c r="S146" i="21" s="1"/>
  <c r="Q97" i="2"/>
  <c r="R146" i="21" s="1"/>
  <c r="P97" i="2"/>
  <c r="Q146" i="21" s="1"/>
  <c r="O97" i="2"/>
  <c r="P146" i="21" s="1"/>
  <c r="N97" i="2"/>
  <c r="O146" i="21" s="1"/>
  <c r="M97" i="2"/>
  <c r="L97" i="2"/>
  <c r="M146" i="21" s="1"/>
  <c r="A97" i="2"/>
  <c r="X96" i="2"/>
  <c r="Y145" i="21" s="1"/>
  <c r="W96" i="2"/>
  <c r="X145" i="21" s="1"/>
  <c r="V96" i="2"/>
  <c r="W145" i="21" s="1"/>
  <c r="U96" i="2"/>
  <c r="V145" i="21" s="1"/>
  <c r="T96" i="2"/>
  <c r="U145" i="21" s="1"/>
  <c r="S96" i="2"/>
  <c r="T145" i="21" s="1"/>
  <c r="R96" i="2"/>
  <c r="S145" i="21" s="1"/>
  <c r="Q96" i="2"/>
  <c r="R145" i="21" s="1"/>
  <c r="P96" i="2"/>
  <c r="Q145" i="21" s="1"/>
  <c r="O96" i="2"/>
  <c r="P145" i="21" s="1"/>
  <c r="N96" i="2"/>
  <c r="O145" i="21" s="1"/>
  <c r="M96" i="2"/>
  <c r="N145" i="21" s="1"/>
  <c r="L96" i="2"/>
  <c r="M145" i="21" s="1"/>
  <c r="A96" i="2"/>
  <c r="X95" i="2"/>
  <c r="Y144" i="21" s="1"/>
  <c r="W95" i="2"/>
  <c r="X144" i="21" s="1"/>
  <c r="V95" i="2"/>
  <c r="W144" i="21" s="1"/>
  <c r="U95" i="2"/>
  <c r="V144" i="21" s="1"/>
  <c r="T95" i="2"/>
  <c r="U144" i="21" s="1"/>
  <c r="S95" i="2"/>
  <c r="T144" i="21" s="1"/>
  <c r="R95" i="2"/>
  <c r="S144" i="21" s="1"/>
  <c r="Q95" i="2"/>
  <c r="R144" i="21" s="1"/>
  <c r="P95" i="2"/>
  <c r="Q144" i="21" s="1"/>
  <c r="O95" i="2"/>
  <c r="P144" i="21" s="1"/>
  <c r="N95" i="2"/>
  <c r="O144" i="21" s="1"/>
  <c r="M95" i="2"/>
  <c r="N144" i="21" s="1"/>
  <c r="L95" i="2"/>
  <c r="M144" i="21" s="1"/>
  <c r="A95" i="2"/>
  <c r="X94" i="2"/>
  <c r="Y143" i="21" s="1"/>
  <c r="W94" i="2"/>
  <c r="X143" i="21" s="1"/>
  <c r="V94" i="2"/>
  <c r="W143" i="21" s="1"/>
  <c r="U94" i="2"/>
  <c r="T94" i="2"/>
  <c r="U143" i="21" s="1"/>
  <c r="S94" i="2"/>
  <c r="T143" i="21" s="1"/>
  <c r="R94" i="2"/>
  <c r="S143" i="21" s="1"/>
  <c r="Q94" i="2"/>
  <c r="R143" i="21" s="1"/>
  <c r="P94" i="2"/>
  <c r="Q143" i="21" s="1"/>
  <c r="O94" i="2"/>
  <c r="P143" i="21" s="1"/>
  <c r="N94" i="2"/>
  <c r="O143" i="21" s="1"/>
  <c r="M94" i="2"/>
  <c r="N143" i="21" s="1"/>
  <c r="L94" i="2"/>
  <c r="M143" i="21" s="1"/>
  <c r="A94" i="2"/>
  <c r="X93" i="2"/>
  <c r="Y142" i="21" s="1"/>
  <c r="W93" i="2"/>
  <c r="V93" i="2"/>
  <c r="W142" i="21" s="1"/>
  <c r="U93" i="2"/>
  <c r="V142" i="21" s="1"/>
  <c r="T93" i="2"/>
  <c r="U142" i="21" s="1"/>
  <c r="S93" i="2"/>
  <c r="T142" i="21" s="1"/>
  <c r="R93" i="2"/>
  <c r="S142" i="21" s="1"/>
  <c r="Q93" i="2"/>
  <c r="R142" i="21" s="1"/>
  <c r="P93" i="2"/>
  <c r="Q142" i="21" s="1"/>
  <c r="O93" i="2"/>
  <c r="P142" i="21" s="1"/>
  <c r="N93" i="2"/>
  <c r="O142" i="21" s="1"/>
  <c r="M93" i="2"/>
  <c r="N142" i="21" s="1"/>
  <c r="L93" i="2"/>
  <c r="M142" i="21" s="1"/>
  <c r="A93" i="2"/>
  <c r="X92" i="2"/>
  <c r="Y141" i="21" s="1"/>
  <c r="W92" i="2"/>
  <c r="X141" i="21" s="1"/>
  <c r="V92" i="2"/>
  <c r="U92" i="2"/>
  <c r="V141" i="21" s="1"/>
  <c r="T92" i="2"/>
  <c r="U141" i="21" s="1"/>
  <c r="S92" i="2"/>
  <c r="T141" i="21" s="1"/>
  <c r="R92" i="2"/>
  <c r="S141" i="21" s="1"/>
  <c r="Q92" i="2"/>
  <c r="R141" i="21" s="1"/>
  <c r="P92" i="2"/>
  <c r="Q141" i="21" s="1"/>
  <c r="O92" i="2"/>
  <c r="P141" i="21" s="1"/>
  <c r="N92" i="2"/>
  <c r="O141" i="21" s="1"/>
  <c r="M92" i="2"/>
  <c r="N141" i="21" s="1"/>
  <c r="L92" i="2"/>
  <c r="M141" i="21" s="1"/>
  <c r="A92" i="2"/>
  <c r="X91" i="2"/>
  <c r="Y140" i="21" s="1"/>
  <c r="W91" i="2"/>
  <c r="X140" i="21" s="1"/>
  <c r="V91" i="2"/>
  <c r="W140" i="21" s="1"/>
  <c r="U91" i="2"/>
  <c r="V140" i="21" s="1"/>
  <c r="T91" i="2"/>
  <c r="U140" i="21" s="1"/>
  <c r="S91" i="2"/>
  <c r="T140" i="21" s="1"/>
  <c r="R91" i="2"/>
  <c r="S140" i="21" s="1"/>
  <c r="Q91" i="2"/>
  <c r="R140" i="21" s="1"/>
  <c r="P91" i="2"/>
  <c r="Q140" i="21" s="1"/>
  <c r="O91" i="2"/>
  <c r="P140" i="21" s="1"/>
  <c r="N91" i="2"/>
  <c r="O140" i="21" s="1"/>
  <c r="M91" i="2"/>
  <c r="N140" i="21" s="1"/>
  <c r="L91" i="2"/>
  <c r="M140" i="21" s="1"/>
  <c r="A91" i="2"/>
  <c r="X90" i="2"/>
  <c r="Y139" i="21" s="1"/>
  <c r="W90" i="2"/>
  <c r="X139" i="21" s="1"/>
  <c r="V90" i="2"/>
  <c r="U90" i="2"/>
  <c r="V139" i="21" s="1"/>
  <c r="T90" i="2"/>
  <c r="U139" i="21" s="1"/>
  <c r="S90" i="2"/>
  <c r="T139" i="21" s="1"/>
  <c r="R90" i="2"/>
  <c r="Q90" i="2"/>
  <c r="R139" i="21" s="1"/>
  <c r="P90" i="2"/>
  <c r="O90" i="2"/>
  <c r="P139" i="21" s="1"/>
  <c r="N90" i="2"/>
  <c r="O139" i="21" s="1"/>
  <c r="M90" i="2"/>
  <c r="N139" i="21" s="1"/>
  <c r="L90" i="2"/>
  <c r="M139" i="21" s="1"/>
  <c r="A90" i="2"/>
  <c r="X89" i="2"/>
  <c r="Y138" i="21" s="1"/>
  <c r="W89" i="2"/>
  <c r="X138" i="21" s="1"/>
  <c r="V89" i="2"/>
  <c r="W138" i="21" s="1"/>
  <c r="U89" i="2"/>
  <c r="V138" i="21" s="1"/>
  <c r="T89" i="2"/>
  <c r="U138" i="21" s="1"/>
  <c r="S89" i="2"/>
  <c r="T138" i="21" s="1"/>
  <c r="R89" i="2"/>
  <c r="S138" i="21" s="1"/>
  <c r="Q89" i="2"/>
  <c r="P89" i="2"/>
  <c r="Q138" i="21" s="1"/>
  <c r="O89" i="2"/>
  <c r="P138" i="21" s="1"/>
  <c r="N89" i="2"/>
  <c r="O138" i="21" s="1"/>
  <c r="M89" i="2"/>
  <c r="L89" i="2"/>
  <c r="M138" i="21" s="1"/>
  <c r="A89" i="2"/>
  <c r="X88" i="2"/>
  <c r="Y137" i="21" s="1"/>
  <c r="W88" i="2"/>
  <c r="X137" i="21" s="1"/>
  <c r="V88" i="2"/>
  <c r="W137" i="21" s="1"/>
  <c r="U88" i="2"/>
  <c r="V137" i="21" s="1"/>
  <c r="T88" i="2"/>
  <c r="U137" i="21" s="1"/>
  <c r="S88" i="2"/>
  <c r="T137" i="21" s="1"/>
  <c r="R88" i="2"/>
  <c r="S137" i="21" s="1"/>
  <c r="Q88" i="2"/>
  <c r="R137" i="21" s="1"/>
  <c r="P88" i="2"/>
  <c r="Q137" i="21" s="1"/>
  <c r="O88" i="2"/>
  <c r="P137" i="21" s="1"/>
  <c r="N88" i="2"/>
  <c r="O137" i="21" s="1"/>
  <c r="M88" i="2"/>
  <c r="N137" i="21" s="1"/>
  <c r="L88" i="2"/>
  <c r="M137" i="21" s="1"/>
  <c r="A88" i="2"/>
  <c r="X87" i="2"/>
  <c r="Y136" i="21" s="1"/>
  <c r="W87" i="2"/>
  <c r="X136" i="21" s="1"/>
  <c r="V87" i="2"/>
  <c r="U87" i="2"/>
  <c r="V136" i="21" s="1"/>
  <c r="T87" i="2"/>
  <c r="U136" i="21" s="1"/>
  <c r="S87" i="2"/>
  <c r="T136" i="21" s="1"/>
  <c r="R87" i="2"/>
  <c r="Q87" i="2"/>
  <c r="R136" i="21" s="1"/>
  <c r="P87" i="2"/>
  <c r="Q136" i="21" s="1"/>
  <c r="O87" i="2"/>
  <c r="P136" i="21" s="1"/>
  <c r="N87" i="2"/>
  <c r="O136" i="21" s="1"/>
  <c r="M87" i="2"/>
  <c r="N136" i="21" s="1"/>
  <c r="L87" i="2"/>
  <c r="M136" i="21" s="1"/>
  <c r="A87" i="2"/>
  <c r="X86" i="2"/>
  <c r="Y135" i="21" s="1"/>
  <c r="W86" i="2"/>
  <c r="X135" i="21" s="1"/>
  <c r="V86" i="2"/>
  <c r="W135" i="21" s="1"/>
  <c r="U86" i="2"/>
  <c r="T86" i="2"/>
  <c r="S86" i="2"/>
  <c r="T135" i="21" s="1"/>
  <c r="R86" i="2"/>
  <c r="S135" i="21" s="1"/>
  <c r="Q86" i="2"/>
  <c r="P86" i="2"/>
  <c r="Q135" i="21" s="1"/>
  <c r="O86" i="2"/>
  <c r="P135" i="21" s="1"/>
  <c r="N86" i="2"/>
  <c r="O135" i="21" s="1"/>
  <c r="M86" i="2"/>
  <c r="N135" i="21" s="1"/>
  <c r="L86" i="2"/>
  <c r="M135" i="21" s="1"/>
  <c r="A86" i="2"/>
  <c r="X85" i="2"/>
  <c r="Y134" i="21" s="1"/>
  <c r="W85" i="2"/>
  <c r="X134" i="21" s="1"/>
  <c r="V85" i="2"/>
  <c r="W134" i="21" s="1"/>
  <c r="U85" i="2"/>
  <c r="V134" i="21" s="1"/>
  <c r="T85" i="2"/>
  <c r="U134" i="21" s="1"/>
  <c r="S85" i="2"/>
  <c r="T134" i="21" s="1"/>
  <c r="R85" i="2"/>
  <c r="S134" i="21" s="1"/>
  <c r="Q85" i="2"/>
  <c r="R134" i="21" s="1"/>
  <c r="P85" i="2"/>
  <c r="Q134" i="21" s="1"/>
  <c r="O85" i="2"/>
  <c r="P134" i="21" s="1"/>
  <c r="N85" i="2"/>
  <c r="O134" i="21" s="1"/>
  <c r="M85" i="2"/>
  <c r="N134" i="21" s="1"/>
  <c r="L85" i="2"/>
  <c r="M134" i="21" s="1"/>
  <c r="A85" i="2"/>
  <c r="AB84" i="2" a="1"/>
  <c r="AB84" i="2" s="1"/>
  <c r="AC133" i="21" s="1"/>
  <c r="L84" i="2"/>
  <c r="M133" i="21" s="1"/>
  <c r="A84" i="2"/>
  <c r="L83" i="2"/>
  <c r="M132" i="21" s="1"/>
  <c r="A83" i="2"/>
  <c r="AC82" i="2" a="1"/>
  <c r="AC82" i="2" s="1"/>
  <c r="AD131" i="21" s="1"/>
  <c r="AB82" i="2" a="1"/>
  <c r="AB82" i="2" s="1"/>
  <c r="AC131" i="21" s="1"/>
  <c r="L82" i="2"/>
  <c r="M131" i="21" s="1"/>
  <c r="A82" i="2"/>
  <c r="AF81" i="2" a="1"/>
  <c r="AF81" i="2" s="1"/>
  <c r="AG130" i="21" s="1"/>
  <c r="L81" i="2"/>
  <c r="M130" i="21" s="1"/>
  <c r="A81" i="2"/>
  <c r="AL80" i="2" a="1"/>
  <c r="AL80" i="2" s="1"/>
  <c r="AM129" i="21" s="1"/>
  <c r="L80" i="2"/>
  <c r="M129" i="21" s="1"/>
  <c r="A80" i="2"/>
  <c r="AG79" i="2" a="1"/>
  <c r="AG79" i="2" s="1"/>
  <c r="AH128" i="21" s="1"/>
  <c r="AF79" i="2" a="1"/>
  <c r="AF79" i="2" s="1"/>
  <c r="AG128" i="21" s="1"/>
  <c r="L79" i="2"/>
  <c r="M128" i="21" s="1"/>
  <c r="A79" i="2"/>
  <c r="AB78" i="2" a="1"/>
  <c r="AB78" i="2" s="1"/>
  <c r="AC127" i="21" s="1"/>
  <c r="L78" i="2"/>
  <c r="M127" i="21" s="1"/>
  <c r="A78" i="2"/>
  <c r="AD77" i="2" a="1"/>
  <c r="AD77" i="2" s="1"/>
  <c r="AE126" i="21" s="1"/>
  <c r="L77" i="2"/>
  <c r="M126" i="21" s="1"/>
  <c r="A77" i="2"/>
  <c r="AJ76" i="2" a="1"/>
  <c r="AJ76" i="2" s="1"/>
  <c r="AK125" i="21" s="1"/>
  <c r="AH76" i="2" a="1"/>
  <c r="AH76" i="2" s="1"/>
  <c r="AI125" i="21" s="1"/>
  <c r="AC76" i="2" a="1"/>
  <c r="AC76" i="2" s="1"/>
  <c r="AD125" i="21" s="1"/>
  <c r="L76" i="2"/>
  <c r="M125" i="21" s="1"/>
  <c r="A76" i="2"/>
  <c r="AJ75" i="2" a="1"/>
  <c r="AJ75" i="2" s="1"/>
  <c r="AK124" i="21" s="1"/>
  <c r="AI75" i="2" a="1"/>
  <c r="AI75" i="2" s="1"/>
  <c r="AJ124" i="21" s="1"/>
  <c r="L75" i="2"/>
  <c r="M124" i="21" s="1"/>
  <c r="A75" i="2"/>
  <c r="AC74" i="2" a="1"/>
  <c r="AC74" i="2" s="1"/>
  <c r="AD123" i="21" s="1"/>
  <c r="L74" i="2"/>
  <c r="M123" i="21" s="1"/>
  <c r="A74" i="2"/>
  <c r="AE73" i="2" a="1"/>
  <c r="AE73" i="2" s="1"/>
  <c r="AF122" i="21" s="1"/>
  <c r="AD73" i="2" a="1"/>
  <c r="AD73" i="2" s="1"/>
  <c r="AE122" i="21" s="1"/>
  <c r="AC73" i="2" a="1"/>
  <c r="AC73" i="2" s="1"/>
  <c r="AD122" i="21" s="1"/>
  <c r="AB73" i="2" a="1"/>
  <c r="AB73" i="2" s="1"/>
  <c r="AC122" i="21" s="1"/>
  <c r="L73" i="2"/>
  <c r="M122" i="21" s="1"/>
  <c r="A73" i="2"/>
  <c r="AK72" i="2" a="1"/>
  <c r="AK72" i="2" s="1"/>
  <c r="AL121" i="21" s="1"/>
  <c r="AJ72" i="2" a="1"/>
  <c r="AJ72" i="2" s="1"/>
  <c r="AK121" i="21" s="1"/>
  <c r="L72" i="2"/>
  <c r="M121" i="21" s="1"/>
  <c r="A72" i="2"/>
  <c r="AL71" i="2" a="1"/>
  <c r="AL71" i="2" s="1"/>
  <c r="AM120" i="21" s="1"/>
  <c r="AG71" i="2" a="1"/>
  <c r="AG71" i="2" s="1"/>
  <c r="AH120" i="21" s="1"/>
  <c r="L71" i="2"/>
  <c r="M120" i="21" s="1"/>
  <c r="A71" i="2"/>
  <c r="AK70" i="2" a="1"/>
  <c r="AK70" i="2" s="1"/>
  <c r="AL119" i="21" s="1"/>
  <c r="AG70" i="2" a="1"/>
  <c r="AG70" i="2" s="1"/>
  <c r="AH119" i="21" s="1"/>
  <c r="AE70" i="2" a="1"/>
  <c r="AE70" i="2" s="1"/>
  <c r="AF119" i="21" s="1"/>
  <c r="AD70" i="2" a="1"/>
  <c r="AD70" i="2" s="1"/>
  <c r="AE119" i="21" s="1"/>
  <c r="AC70" i="2" a="1"/>
  <c r="AC70" i="2" s="1"/>
  <c r="AD119" i="21" s="1"/>
  <c r="AL70" i="2" a="1"/>
  <c r="AL70" i="2" s="1"/>
  <c r="AM119" i="21" s="1"/>
  <c r="AJ70" i="2" a="1"/>
  <c r="AJ70" i="2" s="1"/>
  <c r="AK119" i="21" s="1"/>
  <c r="AI70" i="2" a="1"/>
  <c r="AI70" i="2" s="1"/>
  <c r="AJ119" i="21" s="1"/>
  <c r="AH70" i="2" a="1"/>
  <c r="AH70" i="2" s="1"/>
  <c r="AI119" i="21" s="1"/>
  <c r="AF70" i="2" a="1"/>
  <c r="AF70" i="2" s="1"/>
  <c r="AG119" i="21" s="1"/>
  <c r="L70" i="2"/>
  <c r="M119" i="21" s="1"/>
  <c r="A70" i="2"/>
  <c r="AD69" i="2" a="1"/>
  <c r="AD69" i="2" s="1"/>
  <c r="AE118" i="21" s="1"/>
  <c r="AC69" i="2" a="1"/>
  <c r="AC69" i="2" s="1"/>
  <c r="AD118" i="21" s="1"/>
  <c r="AB69" i="2" a="1"/>
  <c r="AB69" i="2" s="1"/>
  <c r="AC118" i="21" s="1"/>
  <c r="L69" i="2"/>
  <c r="M118" i="21" s="1"/>
  <c r="A69" i="2"/>
  <c r="AL68" i="2" a="1"/>
  <c r="AL68" i="2" s="1"/>
  <c r="AM117" i="21" s="1"/>
  <c r="AK68" i="2" a="1"/>
  <c r="AK68" i="2" s="1"/>
  <c r="AL117" i="21" s="1"/>
  <c r="L68" i="2"/>
  <c r="M117" i="21" s="1"/>
  <c r="A68" i="2"/>
  <c r="AL67" i="2" a="1"/>
  <c r="AL67" i="2" s="1"/>
  <c r="AM116" i="21" s="1"/>
  <c r="AK67" i="2" a="1"/>
  <c r="AK67" i="2" s="1"/>
  <c r="AL116" i="21" s="1"/>
  <c r="AH67" i="2" a="1"/>
  <c r="AH67" i="2" s="1"/>
  <c r="AI116" i="21" s="1"/>
  <c r="AG67" i="2" a="1"/>
  <c r="AG67" i="2" s="1"/>
  <c r="AH116" i="21" s="1"/>
  <c r="AF67" i="2" a="1"/>
  <c r="AF67" i="2" s="1"/>
  <c r="AG116" i="21" s="1"/>
  <c r="L67" i="2"/>
  <c r="M116" i="21" s="1"/>
  <c r="A67" i="2"/>
  <c r="AH66" i="2" a="1"/>
  <c r="AH66" i="2" s="1"/>
  <c r="AI115" i="21" s="1"/>
  <c r="AG66" i="2" a="1"/>
  <c r="AG66" i="2" s="1"/>
  <c r="AH115" i="21" s="1"/>
  <c r="AF66" i="2" a="1"/>
  <c r="AF66" i="2" s="1"/>
  <c r="AG115" i="21" s="1"/>
  <c r="AD66" i="2" a="1"/>
  <c r="AD66" i="2" s="1"/>
  <c r="AE115" i="21" s="1"/>
  <c r="AC66" i="2" a="1"/>
  <c r="AC66" i="2" s="1"/>
  <c r="AD115" i="21" s="1"/>
  <c r="AB66" i="2" a="1"/>
  <c r="AB66" i="2" s="1"/>
  <c r="AC115" i="21" s="1"/>
  <c r="L66" i="2"/>
  <c r="M115" i="21" s="1"/>
  <c r="A66" i="2"/>
  <c r="AF65" i="2" a="1"/>
  <c r="AF65" i="2" s="1"/>
  <c r="AG114" i="21" s="1"/>
  <c r="AC65" i="2" a="1"/>
  <c r="AC65" i="2" s="1"/>
  <c r="AD114" i="21" s="1"/>
  <c r="AB65" i="2" a="1"/>
  <c r="AB65" i="2" s="1"/>
  <c r="AC114" i="21" s="1"/>
  <c r="L65" i="2"/>
  <c r="M114" i="21" s="1"/>
  <c r="A65" i="2"/>
  <c r="AL64" i="2" a="1"/>
  <c r="AL64" i="2" s="1"/>
  <c r="AM113" i="21" s="1"/>
  <c r="AK64" i="2" a="1"/>
  <c r="AK64" i="2" s="1"/>
  <c r="AL113" i="21" s="1"/>
  <c r="L64" i="2"/>
  <c r="M113" i="21" s="1"/>
  <c r="A64" i="2"/>
  <c r="AL63" i="2" a="1"/>
  <c r="AL63" i="2" s="1"/>
  <c r="AM112" i="21" s="1"/>
  <c r="AK63" i="2" a="1"/>
  <c r="AK63" i="2" s="1"/>
  <c r="AL112" i="21" s="1"/>
  <c r="AJ63" i="2" a="1"/>
  <c r="AJ63" i="2" s="1"/>
  <c r="AK112" i="21" s="1"/>
  <c r="AG63" i="2" a="1"/>
  <c r="AG63" i="2" s="1"/>
  <c r="AH112" i="21" s="1"/>
  <c r="AF63" i="2" a="1"/>
  <c r="AF63" i="2" s="1"/>
  <c r="AG112" i="21" s="1"/>
  <c r="L63" i="2"/>
  <c r="M112" i="21" s="1"/>
  <c r="A63" i="2"/>
  <c r="AC62" i="2" a="1"/>
  <c r="AC62" i="2" s="1"/>
  <c r="AD111" i="21" s="1"/>
  <c r="AB62" i="2" a="1"/>
  <c r="AB62" i="2" s="1"/>
  <c r="AC111" i="21" s="1"/>
  <c r="AL62" i="2" a="1"/>
  <c r="AL62" i="2" s="1"/>
  <c r="AM111" i="21" s="1"/>
  <c r="AK62" i="2" a="1"/>
  <c r="AK62" i="2" s="1"/>
  <c r="AL111" i="21" s="1"/>
  <c r="AJ62" i="2" a="1"/>
  <c r="AJ62" i="2" s="1"/>
  <c r="AK111" i="21" s="1"/>
  <c r="AI62" i="2" a="1"/>
  <c r="AI62" i="2" s="1"/>
  <c r="AJ111" i="21" s="1"/>
  <c r="AH62" i="2" a="1"/>
  <c r="AH62" i="2" s="1"/>
  <c r="AI111" i="21" s="1"/>
  <c r="AG62" i="2" a="1"/>
  <c r="AG62" i="2" s="1"/>
  <c r="AH111" i="21" s="1"/>
  <c r="AF62" i="2" a="1"/>
  <c r="AF62" i="2" s="1"/>
  <c r="AG111" i="21" s="1"/>
  <c r="AE62" i="2" a="1"/>
  <c r="AE62" i="2" s="1"/>
  <c r="AF111" i="21" s="1"/>
  <c r="AD62" i="2" a="1"/>
  <c r="AD62" i="2" s="1"/>
  <c r="AE111" i="21" s="1"/>
  <c r="L62" i="2"/>
  <c r="M111" i="21" s="1"/>
  <c r="A62" i="2"/>
  <c r="AD61" i="2" a="1"/>
  <c r="AD61" i="2" s="1"/>
  <c r="AE110" i="21" s="1"/>
  <c r="AC61" i="2" a="1"/>
  <c r="AC61" i="2" s="1"/>
  <c r="AD110" i="21" s="1"/>
  <c r="AB61" i="2" a="1"/>
  <c r="AB61" i="2" s="1"/>
  <c r="AC110" i="21" s="1"/>
  <c r="L61" i="2"/>
  <c r="M110" i="21" s="1"/>
  <c r="A61" i="2"/>
  <c r="AK60" i="2" a="1"/>
  <c r="AK60" i="2" s="1"/>
  <c r="AL109" i="21" s="1"/>
  <c r="AJ60" i="2" a="1"/>
  <c r="AJ60" i="2" s="1"/>
  <c r="AK109" i="21" s="1"/>
  <c r="AB60" i="2" a="1"/>
  <c r="AB60" i="2" s="1"/>
  <c r="AC109" i="21" s="1"/>
  <c r="L60" i="2"/>
  <c r="M109" i="21" s="1"/>
  <c r="A60" i="2"/>
  <c r="AL59" i="2" a="1"/>
  <c r="AL59" i="2" s="1"/>
  <c r="AM108" i="21" s="1"/>
  <c r="AK59" i="2" a="1"/>
  <c r="AK59" i="2" s="1"/>
  <c r="AL108" i="21" s="1"/>
  <c r="AJ59" i="2" a="1"/>
  <c r="AJ59" i="2" s="1"/>
  <c r="AK108" i="21" s="1"/>
  <c r="AI59" i="2" a="1"/>
  <c r="AI59" i="2" s="1"/>
  <c r="AJ108" i="21" s="1"/>
  <c r="AH59" i="2" a="1"/>
  <c r="AH59" i="2" s="1"/>
  <c r="AI108" i="21" s="1"/>
  <c r="AG59" i="2" a="1"/>
  <c r="AG59" i="2" s="1"/>
  <c r="AH108" i="21" s="1"/>
  <c r="L59" i="2"/>
  <c r="M108" i="21" s="1"/>
  <c r="A59" i="2"/>
  <c r="AH58" i="2" a="1"/>
  <c r="AH58" i="2" s="1"/>
  <c r="AI107" i="21" s="1"/>
  <c r="AG58" i="2" a="1"/>
  <c r="AG58" i="2" s="1"/>
  <c r="AH107" i="21" s="1"/>
  <c r="AF58" i="2" a="1"/>
  <c r="AF58" i="2" s="1"/>
  <c r="AG107" i="21" s="1"/>
  <c r="AC58" i="2" a="1"/>
  <c r="AC58" i="2" s="1"/>
  <c r="AD107" i="21" s="1"/>
  <c r="L58" i="2"/>
  <c r="M107" i="21" s="1"/>
  <c r="A58" i="2"/>
  <c r="AF57" i="2" a="1"/>
  <c r="AF57" i="2" s="1"/>
  <c r="AG106" i="21" s="1"/>
  <c r="AB57" i="2" a="1"/>
  <c r="AB57" i="2" s="1"/>
  <c r="AC106" i="21" s="1"/>
  <c r="AE57" i="2" a="1"/>
  <c r="AE57" i="2" s="1"/>
  <c r="AF106" i="21" s="1"/>
  <c r="AD57" i="2" a="1"/>
  <c r="AD57" i="2" s="1"/>
  <c r="AE106" i="21" s="1"/>
  <c r="AC57" i="2" a="1"/>
  <c r="AC57" i="2" s="1"/>
  <c r="AD106" i="21" s="1"/>
  <c r="L57" i="2"/>
  <c r="M106" i="21" s="1"/>
  <c r="A57" i="2"/>
  <c r="AL56" i="2" a="1"/>
  <c r="AL56" i="2" s="1"/>
  <c r="AM105" i="21" s="1"/>
  <c r="AK56" i="2" a="1"/>
  <c r="AK56" i="2" s="1"/>
  <c r="AL105" i="21" s="1"/>
  <c r="AJ56" i="2" a="1"/>
  <c r="AJ56" i="2" s="1"/>
  <c r="AK105" i="21" s="1"/>
  <c r="L56" i="2"/>
  <c r="M105" i="21" s="1"/>
  <c r="A56" i="2"/>
  <c r="AL55" i="2" a="1"/>
  <c r="AL55" i="2" s="1"/>
  <c r="AM104" i="21" s="1"/>
  <c r="AK55" i="2" a="1"/>
  <c r="AK55" i="2" s="1"/>
  <c r="AL104" i="21" s="1"/>
  <c r="AJ55" i="2" a="1"/>
  <c r="AJ55" i="2" s="1"/>
  <c r="AK104" i="21" s="1"/>
  <c r="AH55" i="2" a="1"/>
  <c r="AH55" i="2" s="1"/>
  <c r="AI104" i="21" s="1"/>
  <c r="AG55" i="2" a="1"/>
  <c r="AG55" i="2" s="1"/>
  <c r="AH104" i="21" s="1"/>
  <c r="AC55" i="2" a="1"/>
  <c r="AC55" i="2" s="1"/>
  <c r="AD104" i="21" s="1"/>
  <c r="L55" i="2"/>
  <c r="M104" i="21" s="1"/>
  <c r="A55" i="2"/>
  <c r="AJ54" i="2" a="1"/>
  <c r="AJ54" i="2" s="1"/>
  <c r="AK103" i="21" s="1"/>
  <c r="AI54" i="2" a="1"/>
  <c r="AI54" i="2" s="1"/>
  <c r="AJ103" i="21" s="1"/>
  <c r="AH54" i="2" a="1"/>
  <c r="AH54" i="2" s="1"/>
  <c r="AI103" i="21" s="1"/>
  <c r="AG54" i="2" a="1"/>
  <c r="AG54" i="2" s="1"/>
  <c r="AH103" i="21" s="1"/>
  <c r="AF54" i="2" a="1"/>
  <c r="AF54" i="2" s="1"/>
  <c r="AG103" i="21" s="1"/>
  <c r="AE54" i="2" a="1"/>
  <c r="AE54" i="2" s="1"/>
  <c r="AF103" i="21" s="1"/>
  <c r="AD54" i="2" a="1"/>
  <c r="AD54" i="2" s="1"/>
  <c r="AE103" i="21" s="1"/>
  <c r="AC54" i="2" a="1"/>
  <c r="AC54" i="2" s="1"/>
  <c r="AD103" i="21" s="1"/>
  <c r="AB54" i="2" a="1"/>
  <c r="AB54" i="2" s="1"/>
  <c r="AC103" i="21" s="1"/>
  <c r="L54" i="2"/>
  <c r="M103" i="21" s="1"/>
  <c r="A54" i="2"/>
  <c r="AD53" i="2" a="1"/>
  <c r="AD53" i="2" s="1"/>
  <c r="AE102" i="21" s="1"/>
  <c r="AC53" i="2" a="1"/>
  <c r="AC53" i="2" s="1"/>
  <c r="AD102" i="21" s="1"/>
  <c r="AB53" i="2" a="1"/>
  <c r="AB53" i="2" s="1"/>
  <c r="AC102" i="21" s="1"/>
  <c r="L53" i="2"/>
  <c r="M102" i="21" s="1"/>
  <c r="A53" i="2"/>
  <c r="AK40" i="2" a="1"/>
  <c r="AK40" i="2" s="1"/>
  <c r="AL89" i="21" s="1"/>
  <c r="AJ40" i="2" a="1"/>
  <c r="AJ40" i="2" s="1"/>
  <c r="AK89" i="21" s="1"/>
  <c r="AH40" i="2" a="1"/>
  <c r="AH40" i="2" s="1"/>
  <c r="AI89" i="21" s="1"/>
  <c r="AG40" i="2" a="1"/>
  <c r="AG40" i="2" s="1"/>
  <c r="AH89" i="21" s="1"/>
  <c r="AF40" i="2" a="1"/>
  <c r="AF40" i="2" s="1"/>
  <c r="AG89" i="21" s="1"/>
  <c r="AE40" i="2" a="1"/>
  <c r="AE40" i="2" s="1"/>
  <c r="AF89" i="21" s="1"/>
  <c r="AD40" i="2" a="1"/>
  <c r="AD40" i="2" s="1"/>
  <c r="AE89" i="21" s="1"/>
  <c r="AC40" i="2" a="1"/>
  <c r="AC40" i="2" s="1"/>
  <c r="AD89" i="21" s="1"/>
  <c r="AB40" i="2" a="1"/>
  <c r="AB40" i="2" s="1"/>
  <c r="AC89" i="21" s="1"/>
  <c r="L40" i="2"/>
  <c r="M89" i="21" s="1"/>
  <c r="A40" i="2"/>
  <c r="AL42" i="2" a="1"/>
  <c r="AL42" i="2" s="1"/>
  <c r="AM91" i="21" s="1"/>
  <c r="AK42" i="2" a="1"/>
  <c r="AK42" i="2" s="1"/>
  <c r="AL91" i="21" s="1"/>
  <c r="AH42" i="2" a="1"/>
  <c r="AH42" i="2" s="1"/>
  <c r="AI91" i="21" s="1"/>
  <c r="AG42" i="2" a="1"/>
  <c r="AG42" i="2" s="1"/>
  <c r="AH91" i="21" s="1"/>
  <c r="L42" i="2"/>
  <c r="M91" i="21" s="1"/>
  <c r="A42" i="2"/>
  <c r="AG34" i="2" a="1"/>
  <c r="AG34" i="2" s="1"/>
  <c r="AH83" i="21" s="1"/>
  <c r="AF34" i="2" a="1"/>
  <c r="AF34" i="2" s="1"/>
  <c r="AG83" i="21" s="1"/>
  <c r="AC34" i="2" a="1"/>
  <c r="AC34" i="2" s="1"/>
  <c r="AD83" i="21" s="1"/>
  <c r="AB34" i="2" a="1"/>
  <c r="AB34" i="2" s="1"/>
  <c r="AC83" i="21" s="1"/>
  <c r="L34" i="2"/>
  <c r="M83" i="21" s="1"/>
  <c r="A34" i="2"/>
  <c r="AK52" i="2" a="1"/>
  <c r="AK52" i="2" s="1"/>
  <c r="AL101" i="21" s="1"/>
  <c r="AJ52" i="2" a="1"/>
  <c r="AJ52" i="2" s="1"/>
  <c r="AK101" i="21" s="1"/>
  <c r="AB52" i="2" a="1"/>
  <c r="AB52" i="2" s="1"/>
  <c r="AC101" i="21" s="1"/>
  <c r="L52" i="2"/>
  <c r="M101" i="21" s="1"/>
  <c r="A52" i="2"/>
  <c r="AL30" i="2" a="1"/>
  <c r="AL30" i="2" s="1"/>
  <c r="AM79" i="21" s="1"/>
  <c r="AK30" i="2" a="1"/>
  <c r="AK30" i="2" s="1"/>
  <c r="AL79" i="21" s="1"/>
  <c r="AJ30" i="2" a="1"/>
  <c r="AJ30" i="2" s="1"/>
  <c r="AK79" i="21" s="1"/>
  <c r="L30" i="2"/>
  <c r="M79" i="21" s="1"/>
  <c r="A30" i="2"/>
  <c r="AL49" i="2" a="1"/>
  <c r="AL49" i="2" s="1"/>
  <c r="AM98" i="21" s="1"/>
  <c r="AK49" i="2" a="1"/>
  <c r="AK49" i="2" s="1"/>
  <c r="AL98" i="21" s="1"/>
  <c r="AJ49" i="2" a="1"/>
  <c r="AJ49" i="2" s="1"/>
  <c r="AK98" i="21" s="1"/>
  <c r="AG49" i="2" a="1"/>
  <c r="AG49" i="2" s="1"/>
  <c r="AH98" i="21" s="1"/>
  <c r="AF49" i="2" a="1"/>
  <c r="AF49" i="2" s="1"/>
  <c r="AG98" i="21" s="1"/>
  <c r="AC49" i="2" a="1"/>
  <c r="AC49" i="2" s="1"/>
  <c r="AD98" i="21" s="1"/>
  <c r="AB49" i="2" a="1"/>
  <c r="AB49" i="2" s="1"/>
  <c r="AC98" i="21" s="1"/>
  <c r="L49" i="2"/>
  <c r="M98" i="21" s="1"/>
  <c r="A49" i="2"/>
  <c r="AK44" i="2" a="1"/>
  <c r="AK44" i="2" s="1"/>
  <c r="AL93" i="21" s="1"/>
  <c r="AJ44" i="2" a="1"/>
  <c r="AJ44" i="2" s="1"/>
  <c r="AK93" i="21" s="1"/>
  <c r="AI44" i="2" a="1"/>
  <c r="AI44" i="2" s="1"/>
  <c r="AJ93" i="21" s="1"/>
  <c r="AH44" i="2" a="1"/>
  <c r="AH44" i="2" s="1"/>
  <c r="AI93" i="21" s="1"/>
  <c r="AG44" i="2" a="1"/>
  <c r="AG44" i="2" s="1"/>
  <c r="AH93" i="21" s="1"/>
  <c r="AF44" i="2" a="1"/>
  <c r="AF44" i="2" s="1"/>
  <c r="AG93" i="21" s="1"/>
  <c r="AE44" i="2" a="1"/>
  <c r="AE44" i="2" s="1"/>
  <c r="AF93" i="21" s="1"/>
  <c r="AD44" i="2" a="1"/>
  <c r="AD44" i="2" s="1"/>
  <c r="AE93" i="21" s="1"/>
  <c r="AC44" i="2" a="1"/>
  <c r="AC44" i="2" s="1"/>
  <c r="AD93" i="21" s="1"/>
  <c r="AB44" i="2" a="1"/>
  <c r="AB44" i="2" s="1"/>
  <c r="AC93" i="21" s="1"/>
  <c r="Y44" i="2"/>
  <c r="Z93" i="21" s="1"/>
  <c r="L44" i="2"/>
  <c r="M93" i="21" s="1"/>
  <c r="A44" i="2"/>
  <c r="AD45" i="2" a="1"/>
  <c r="AD45" i="2" s="1"/>
  <c r="AE94" i="21" s="1"/>
  <c r="AC45" i="2" a="1"/>
  <c r="AC45" i="2" s="1"/>
  <c r="AD94" i="21" s="1"/>
  <c r="AB45" i="2" a="1"/>
  <c r="AB45" i="2" s="1"/>
  <c r="AC94" i="21" s="1"/>
  <c r="L45" i="2"/>
  <c r="M94" i="21" s="1"/>
  <c r="A45" i="2"/>
  <c r="AK48" i="2" a="1"/>
  <c r="AK48" i="2" s="1"/>
  <c r="AL97" i="21" s="1"/>
  <c r="AJ48" i="2" a="1"/>
  <c r="AJ48" i="2" s="1"/>
  <c r="AK97" i="21" s="1"/>
  <c r="AH48" i="2" a="1"/>
  <c r="AH48" i="2" s="1"/>
  <c r="AI97" i="21" s="1"/>
  <c r="AG48" i="2" a="1"/>
  <c r="AG48" i="2" s="1"/>
  <c r="AH97" i="21" s="1"/>
  <c r="AF48" i="2" a="1"/>
  <c r="AF48" i="2" s="1"/>
  <c r="AG97" i="21" s="1"/>
  <c r="AE48" i="2" a="1"/>
  <c r="AE48" i="2" s="1"/>
  <c r="AF97" i="21" s="1"/>
  <c r="AD48" i="2" a="1"/>
  <c r="AD48" i="2" s="1"/>
  <c r="AE97" i="21" s="1"/>
  <c r="AC48" i="2" a="1"/>
  <c r="AC48" i="2" s="1"/>
  <c r="AD97" i="21" s="1"/>
  <c r="AB48" i="2" a="1"/>
  <c r="AB48" i="2" s="1"/>
  <c r="AC97" i="21" s="1"/>
  <c r="L48" i="2"/>
  <c r="M97" i="21" s="1"/>
  <c r="A48" i="2"/>
  <c r="AL51" i="2" a="1"/>
  <c r="AL51" i="2" s="1"/>
  <c r="AM100" i="21" s="1"/>
  <c r="AK51" i="2" a="1"/>
  <c r="AK51" i="2" s="1"/>
  <c r="AL100" i="21" s="1"/>
  <c r="AJ51" i="2" a="1"/>
  <c r="AJ51" i="2" s="1"/>
  <c r="AK100" i="21" s="1"/>
  <c r="AI51" i="2" a="1"/>
  <c r="AI51" i="2" s="1"/>
  <c r="AJ100" i="21" s="1"/>
  <c r="AH51" i="2" a="1"/>
  <c r="AH51" i="2" s="1"/>
  <c r="AI100" i="21" s="1"/>
  <c r="AG51" i="2" a="1"/>
  <c r="AG51" i="2" s="1"/>
  <c r="AH100" i="21" s="1"/>
  <c r="AF51" i="2" a="1"/>
  <c r="AF51" i="2" s="1"/>
  <c r="AG100" i="21" s="1"/>
  <c r="L51" i="2"/>
  <c r="M100" i="21" s="1"/>
  <c r="A51" i="2"/>
  <c r="AG37" i="2" a="1"/>
  <c r="AG37" i="2" s="1"/>
  <c r="AH86" i="21" s="1"/>
  <c r="AF37" i="2" a="1"/>
  <c r="AF37" i="2" s="1"/>
  <c r="AG86" i="21" s="1"/>
  <c r="AC37" i="2" a="1"/>
  <c r="AC37" i="2" s="1"/>
  <c r="AD86" i="21" s="1"/>
  <c r="AB37" i="2" a="1"/>
  <c r="AB37" i="2" s="1"/>
  <c r="AC86" i="21" s="1"/>
  <c r="L37" i="2"/>
  <c r="M86" i="21" s="1"/>
  <c r="A37" i="2"/>
  <c r="AI36" i="2" a="1"/>
  <c r="AI36" i="2" s="1"/>
  <c r="AJ85" i="21" s="1"/>
  <c r="AH36" i="2" a="1"/>
  <c r="AH36" i="2" s="1"/>
  <c r="AI85" i="21" s="1"/>
  <c r="AC36" i="2" a="1"/>
  <c r="AC36" i="2" s="1"/>
  <c r="AD85" i="21" s="1"/>
  <c r="AB36" i="2" a="1"/>
  <c r="AB36" i="2" s="1"/>
  <c r="AC85" i="21" s="1"/>
  <c r="AK36" i="2" a="1"/>
  <c r="AK36" i="2" s="1"/>
  <c r="AL85" i="21" s="1"/>
  <c r="AG36" i="2" a="1"/>
  <c r="AG36" i="2" s="1"/>
  <c r="AH85" i="21" s="1"/>
  <c r="AF36" i="2" a="1"/>
  <c r="AF36" i="2" s="1"/>
  <c r="AG85" i="21" s="1"/>
  <c r="AE36" i="2" a="1"/>
  <c r="AE36" i="2" s="1"/>
  <c r="AF85" i="21" s="1"/>
  <c r="Y36" i="2"/>
  <c r="Z85" i="21" s="1"/>
  <c r="L36" i="2"/>
  <c r="M85" i="21" s="1"/>
  <c r="A36" i="2"/>
  <c r="AL32" i="2" a="1"/>
  <c r="AL32" i="2" s="1"/>
  <c r="AM81" i="21" s="1"/>
  <c r="AK32" i="2" a="1"/>
  <c r="AK32" i="2" s="1"/>
  <c r="AL81" i="21" s="1"/>
  <c r="AJ32" i="2" a="1"/>
  <c r="AJ32" i="2" s="1"/>
  <c r="AK81" i="21" s="1"/>
  <c r="L32" i="2"/>
  <c r="M81" i="21" s="1"/>
  <c r="A32" i="2"/>
  <c r="AL43" i="2" a="1"/>
  <c r="AL43" i="2" s="1"/>
  <c r="AM92" i="21" s="1"/>
  <c r="AJ43" i="2" a="1"/>
  <c r="AJ43" i="2" s="1"/>
  <c r="AK92" i="21" s="1"/>
  <c r="AG43" i="2" a="1"/>
  <c r="AG43" i="2" s="1"/>
  <c r="AH92" i="21" s="1"/>
  <c r="AF43" i="2" a="1"/>
  <c r="AF43" i="2" s="1"/>
  <c r="AG92" i="21" s="1"/>
  <c r="AC43" i="2" a="1"/>
  <c r="AC43" i="2" s="1"/>
  <c r="AD92" i="21" s="1"/>
  <c r="AB43" i="2" a="1"/>
  <c r="AB43" i="2" s="1"/>
  <c r="AC92" i="21" s="1"/>
  <c r="L43" i="2"/>
  <c r="M92" i="21" s="1"/>
  <c r="A43" i="2"/>
  <c r="AG47" i="2" a="1"/>
  <c r="AG47" i="2" s="1"/>
  <c r="AH96" i="21" s="1"/>
  <c r="AL47" i="2" a="1"/>
  <c r="AL47" i="2" s="1"/>
  <c r="AM96" i="21" s="1"/>
  <c r="AK47" i="2" a="1"/>
  <c r="AK47" i="2" s="1"/>
  <c r="AL96" i="21" s="1"/>
  <c r="AH47" i="2" a="1"/>
  <c r="AH47" i="2" s="1"/>
  <c r="AI96" i="21" s="1"/>
  <c r="AF47" i="2" a="1"/>
  <c r="AF47" i="2" s="1"/>
  <c r="AG96" i="21" s="1"/>
  <c r="Y47" i="2"/>
  <c r="Z96" i="21" s="1"/>
  <c r="AC47" i="2" a="1"/>
  <c r="AC47" i="2" s="1"/>
  <c r="AD96" i="21" s="1"/>
  <c r="L47" i="2"/>
  <c r="M96" i="21" s="1"/>
  <c r="A47" i="2"/>
  <c r="AB50" i="2" a="1"/>
  <c r="AB50" i="2" s="1"/>
  <c r="AC99" i="21" s="1"/>
  <c r="AD50" i="2" a="1"/>
  <c r="AD50" i="2" s="1"/>
  <c r="AE99" i="21" s="1"/>
  <c r="AC50" i="2" a="1"/>
  <c r="AC50" i="2" s="1"/>
  <c r="AD99" i="21" s="1"/>
  <c r="L50" i="2"/>
  <c r="M99" i="21" s="1"/>
  <c r="A50" i="2"/>
  <c r="AL46" i="2" a="1"/>
  <c r="AL46" i="2" s="1"/>
  <c r="AM95" i="21" s="1"/>
  <c r="AK46" i="2" a="1"/>
  <c r="AK46" i="2" s="1"/>
  <c r="AL95" i="21" s="1"/>
  <c r="AJ46" i="2" a="1"/>
  <c r="AJ46" i="2" s="1"/>
  <c r="AK95" i="21" s="1"/>
  <c r="AH46" i="2" a="1"/>
  <c r="AH46" i="2" s="1"/>
  <c r="AI95" i="21" s="1"/>
  <c r="AG46" i="2" a="1"/>
  <c r="AG46" i="2" s="1"/>
  <c r="AH95" i="21" s="1"/>
  <c r="AF46" i="2" a="1"/>
  <c r="AF46" i="2" s="1"/>
  <c r="AG95" i="21" s="1"/>
  <c r="AE46" i="2" a="1"/>
  <c r="AE46" i="2" s="1"/>
  <c r="AF95" i="21" s="1"/>
  <c r="AD46" i="2" a="1"/>
  <c r="AD46" i="2" s="1"/>
  <c r="AE95" i="21" s="1"/>
  <c r="AC46" i="2" a="1"/>
  <c r="AC46" i="2" s="1"/>
  <c r="AD95" i="21" s="1"/>
  <c r="AB46" i="2" a="1"/>
  <c r="AB46" i="2" s="1"/>
  <c r="AC95" i="21" s="1"/>
  <c r="L46" i="2"/>
  <c r="M95" i="21" s="1"/>
  <c r="A46" i="2"/>
  <c r="AL38" i="2" a="1"/>
  <c r="AL38" i="2" s="1"/>
  <c r="AM87" i="21" s="1"/>
  <c r="AK38" i="2" a="1"/>
  <c r="AK38" i="2" s="1"/>
  <c r="AL87" i="21" s="1"/>
  <c r="AJ38" i="2" a="1"/>
  <c r="AJ38" i="2" s="1"/>
  <c r="AK87" i="21" s="1"/>
  <c r="AI38" i="2" a="1"/>
  <c r="AI38" i="2" s="1"/>
  <c r="AJ87" i="21" s="1"/>
  <c r="AH38" i="2" a="1"/>
  <c r="AH38" i="2" s="1"/>
  <c r="AI87" i="21" s="1"/>
  <c r="AG38" i="2" a="1"/>
  <c r="AG38" i="2" s="1"/>
  <c r="AH87" i="21" s="1"/>
  <c r="AF38" i="2" a="1"/>
  <c r="AF38" i="2" s="1"/>
  <c r="AG87" i="21" s="1"/>
  <c r="L38" i="2"/>
  <c r="M87" i="21" s="1"/>
  <c r="A38" i="2"/>
  <c r="AH41" i="2" a="1"/>
  <c r="AH41" i="2" s="1"/>
  <c r="AI90" i="21" s="1"/>
  <c r="AF41" i="2" a="1"/>
  <c r="AF41" i="2" s="1"/>
  <c r="AG90" i="21" s="1"/>
  <c r="AC41" i="2" a="1"/>
  <c r="AC41" i="2" s="1"/>
  <c r="AD90" i="21" s="1"/>
  <c r="AB41" i="2" a="1"/>
  <c r="AB41" i="2" s="1"/>
  <c r="AC90" i="21" s="1"/>
  <c r="L41" i="2"/>
  <c r="M90" i="21" s="1"/>
  <c r="A41" i="2"/>
  <c r="AJ33" i="2" a="1"/>
  <c r="AJ33" i="2" s="1"/>
  <c r="AK82" i="21" s="1"/>
  <c r="AH33" i="2" a="1"/>
  <c r="AH33" i="2" s="1"/>
  <c r="AI82" i="21" s="1"/>
  <c r="AF33" i="2" a="1"/>
  <c r="AF33" i="2" s="1"/>
  <c r="AG82" i="21" s="1"/>
  <c r="AD33" i="2" a="1"/>
  <c r="AD33" i="2" s="1"/>
  <c r="AE82" i="21" s="1"/>
  <c r="L33" i="2"/>
  <c r="M82" i="21" s="1"/>
  <c r="A33" i="2"/>
  <c r="AK31" i="2" a="1"/>
  <c r="AK31" i="2" s="1"/>
  <c r="AL80" i="21" s="1"/>
  <c r="AJ31" i="2" a="1"/>
  <c r="AJ31" i="2" s="1"/>
  <c r="AK80" i="21" s="1"/>
  <c r="AL31" i="2" a="1"/>
  <c r="AL31" i="2" s="1"/>
  <c r="AM80" i="21" s="1"/>
  <c r="W108" i="2"/>
  <c r="V108" i="2"/>
  <c r="U108" i="2"/>
  <c r="Q108" i="2"/>
  <c r="O108" i="2"/>
  <c r="L31" i="2"/>
  <c r="M80" i="21" s="1"/>
  <c r="A31" i="2"/>
  <c r="AL39" i="2" a="1"/>
  <c r="AL39" i="2" s="1"/>
  <c r="AM88" i="21" s="1"/>
  <c r="AK39" i="2" a="1"/>
  <c r="AK39" i="2" s="1"/>
  <c r="AL88" i="21" s="1"/>
  <c r="AJ39" i="2" a="1"/>
  <c r="AJ39" i="2" s="1"/>
  <c r="AK88" i="21" s="1"/>
  <c r="AG39" i="2" a="1"/>
  <c r="AG39" i="2" s="1"/>
  <c r="AH88" i="21" s="1"/>
  <c r="AF39" i="2" a="1"/>
  <c r="AF39" i="2" s="1"/>
  <c r="AG88" i="21" s="1"/>
  <c r="AC39" i="2" a="1"/>
  <c r="AC39" i="2" s="1"/>
  <c r="AD88" i="21" s="1"/>
  <c r="L39" i="2"/>
  <c r="M88" i="21" s="1"/>
  <c r="A39" i="2"/>
  <c r="AL35" i="2" a="1"/>
  <c r="AL35" i="2" s="1"/>
  <c r="AM84" i="21" s="1"/>
  <c r="AK35" i="2" a="1"/>
  <c r="AK35" i="2" s="1"/>
  <c r="AL84" i="21" s="1"/>
  <c r="AJ35" i="2" a="1"/>
  <c r="AJ35" i="2" s="1"/>
  <c r="AK84" i="21" s="1"/>
  <c r="AI35" i="2" a="1"/>
  <c r="AI35" i="2" s="1"/>
  <c r="AJ84" i="21" s="1"/>
  <c r="AH35" i="2" a="1"/>
  <c r="AH35" i="2" s="1"/>
  <c r="AI84" i="21" s="1"/>
  <c r="AG35" i="2" a="1"/>
  <c r="AG35" i="2" s="1"/>
  <c r="AH84" i="21" s="1"/>
  <c r="AF35" i="2" a="1"/>
  <c r="AF35" i="2" s="1"/>
  <c r="AG84" i="21" s="1"/>
  <c r="AE35" i="2" a="1"/>
  <c r="AE35" i="2" s="1"/>
  <c r="AF84" i="21" s="1"/>
  <c r="AD35" i="2" a="1"/>
  <c r="AD35" i="2" s="1"/>
  <c r="AE84" i="21" s="1"/>
  <c r="AC35" i="2" a="1"/>
  <c r="AC35" i="2" s="1"/>
  <c r="AD84" i="21" s="1"/>
  <c r="AB35" i="2" a="1"/>
  <c r="AB35" i="2" s="1"/>
  <c r="AC84" i="21" s="1"/>
  <c r="Y35" i="2"/>
  <c r="Z84" i="21" s="1"/>
  <c r="L35" i="2"/>
  <c r="M84" i="21" s="1"/>
  <c r="A35" i="2"/>
  <c r="AD29" i="2" a="1"/>
  <c r="AD29" i="2" s="1"/>
  <c r="AE78" i="21" s="1"/>
  <c r="AK29" i="2" a="1"/>
  <c r="AK29" i="2" s="1"/>
  <c r="AL78" i="21" s="1"/>
  <c r="U106" i="2"/>
  <c r="AE29" i="2" a="1"/>
  <c r="AE29" i="2" s="1"/>
  <c r="AF78" i="21" s="1"/>
  <c r="N29" i="2"/>
  <c r="O78" i="21" s="1"/>
  <c r="M29" i="2"/>
  <c r="N78" i="21" s="1"/>
  <c r="L29" i="2"/>
  <c r="M78" i="21" s="1"/>
  <c r="A29" i="2"/>
  <c r="R19" i="2"/>
  <c r="Z18" i="2"/>
  <c r="X18" i="2"/>
  <c r="W18" i="2"/>
  <c r="V18" i="2"/>
  <c r="U18" i="2"/>
  <c r="T18" i="2"/>
  <c r="S18" i="2"/>
  <c r="R18" i="2"/>
  <c r="Q18" i="2"/>
  <c r="P18" i="2"/>
  <c r="O18" i="2"/>
  <c r="N18" i="2"/>
  <c r="M18" i="2"/>
  <c r="A18" i="2"/>
  <c r="Z17" i="2"/>
  <c r="X17" i="2"/>
  <c r="W17" i="2"/>
  <c r="V17" i="2"/>
  <c r="U17" i="2"/>
  <c r="T17" i="2"/>
  <c r="S17" i="2"/>
  <c r="R17" i="2"/>
  <c r="Q17" i="2"/>
  <c r="P17" i="2"/>
  <c r="O17" i="2"/>
  <c r="N17" i="2"/>
  <c r="M17" i="2"/>
  <c r="A17" i="2"/>
  <c r="Z16" i="2"/>
  <c r="X16" i="2"/>
  <c r="W16" i="2"/>
  <c r="V16" i="2"/>
  <c r="U16" i="2"/>
  <c r="T16" i="2"/>
  <c r="S16" i="2"/>
  <c r="R16" i="2"/>
  <c r="Q16" i="2"/>
  <c r="P16" i="2"/>
  <c r="O16" i="2"/>
  <c r="N16" i="2"/>
  <c r="M16" i="2"/>
  <c r="A16" i="2"/>
  <c r="Z15" i="2"/>
  <c r="X15" i="2"/>
  <c r="W15" i="2"/>
  <c r="V15" i="2"/>
  <c r="U15" i="2"/>
  <c r="T15" i="2"/>
  <c r="S15" i="2"/>
  <c r="R15" i="2"/>
  <c r="Q15" i="2"/>
  <c r="P15" i="2"/>
  <c r="O15" i="2"/>
  <c r="N15" i="2"/>
  <c r="M15" i="2"/>
  <c r="A15" i="2"/>
  <c r="X14" i="2"/>
  <c r="W14" i="2"/>
  <c r="V14" i="2"/>
  <c r="U14" i="2"/>
  <c r="T14" i="2"/>
  <c r="S14" i="2"/>
  <c r="R14" i="2"/>
  <c r="Q14" i="2"/>
  <c r="P14" i="2"/>
  <c r="O14" i="2"/>
  <c r="N14" i="2"/>
  <c r="M14" i="2"/>
  <c r="Z14" i="2" s="1"/>
  <c r="A14" i="2"/>
  <c r="X13" i="2"/>
  <c r="W13" i="2"/>
  <c r="V13" i="2"/>
  <c r="U13" i="2"/>
  <c r="T13" i="2"/>
  <c r="S13" i="2"/>
  <c r="R13" i="2"/>
  <c r="Q13" i="2"/>
  <c r="P13" i="2"/>
  <c r="O13" i="2"/>
  <c r="N13" i="2"/>
  <c r="M13" i="2"/>
  <c r="M19" i="2" s="1"/>
  <c r="A13" i="2"/>
  <c r="X12" i="2"/>
  <c r="W12" i="2"/>
  <c r="V12" i="2"/>
  <c r="U12" i="2"/>
  <c r="U19" i="2" s="1"/>
  <c r="T12" i="2"/>
  <c r="S12" i="2"/>
  <c r="R12" i="2"/>
  <c r="Q12" i="2"/>
  <c r="P12" i="2"/>
  <c r="O12" i="2"/>
  <c r="N12" i="2"/>
  <c r="M12" i="2"/>
  <c r="Z12" i="2" s="1"/>
  <c r="A12" i="2"/>
  <c r="X11" i="2"/>
  <c r="W11" i="2"/>
  <c r="V11" i="2"/>
  <c r="U11" i="2"/>
  <c r="T11" i="2"/>
  <c r="S11" i="2"/>
  <c r="S19" i="2" s="1"/>
  <c r="R11" i="2"/>
  <c r="Q11" i="2"/>
  <c r="P11" i="2"/>
  <c r="O11" i="2"/>
  <c r="N11" i="2"/>
  <c r="M11" i="2"/>
  <c r="A11" i="2"/>
  <c r="X10" i="2"/>
  <c r="W10" i="2"/>
  <c r="V10" i="2"/>
  <c r="U10" i="2"/>
  <c r="T10" i="2"/>
  <c r="S10" i="2"/>
  <c r="R10" i="2"/>
  <c r="Q10" i="2"/>
  <c r="P10" i="2"/>
  <c r="O10" i="2"/>
  <c r="N10" i="2"/>
  <c r="M10" i="2"/>
  <c r="Z10" i="2" s="1"/>
  <c r="A10" i="2"/>
  <c r="X9" i="2"/>
  <c r="W9" i="2"/>
  <c r="V9" i="2"/>
  <c r="U9" i="2"/>
  <c r="T9" i="2"/>
  <c r="S9" i="2"/>
  <c r="R9" i="2"/>
  <c r="Q9" i="2"/>
  <c r="P9" i="2"/>
  <c r="O9" i="2"/>
  <c r="N9" i="2"/>
  <c r="M9" i="2"/>
  <c r="A9" i="2"/>
  <c r="B5" i="2"/>
  <c r="M252" i="21" l="1"/>
  <c r="R109" i="4"/>
  <c r="V106" i="4"/>
  <c r="Q109" i="4"/>
  <c r="U106" i="4"/>
  <c r="P109" i="4"/>
  <c r="T106" i="4"/>
  <c r="P254" i="21"/>
  <c r="O109" i="4"/>
  <c r="S106" i="4"/>
  <c r="N109" i="4"/>
  <c r="R106" i="4"/>
  <c r="N254" i="21"/>
  <c r="M109" i="4"/>
  <c r="Q106" i="4"/>
  <c r="Q251" i="21"/>
  <c r="Q243" i="21"/>
  <c r="P106" i="4"/>
  <c r="P251" i="21"/>
  <c r="X245" i="21"/>
  <c r="O106" i="4"/>
  <c r="O243" i="21"/>
  <c r="N106" i="4"/>
  <c r="N243" i="21"/>
  <c r="M106" i="4"/>
  <c r="X258" i="21"/>
  <c r="W107" i="4"/>
  <c r="W228" i="21"/>
  <c r="V107" i="4"/>
  <c r="S239" i="21"/>
  <c r="V228" i="21"/>
  <c r="V258" i="21"/>
  <c r="U107" i="4"/>
  <c r="R253" i="21"/>
  <c r="AF234" i="21"/>
  <c r="U258" i="21"/>
  <c r="T107" i="4"/>
  <c r="Y255" i="21"/>
  <c r="Q253" i="21"/>
  <c r="S258" i="21"/>
  <c r="R107" i="4"/>
  <c r="R236" i="21"/>
  <c r="R242" i="21"/>
  <c r="AC236" i="21"/>
  <c r="Y260" i="21"/>
  <c r="X108" i="4"/>
  <c r="P107" i="4"/>
  <c r="U255" i="21"/>
  <c r="Y244" i="21"/>
  <c r="Q242" i="21"/>
  <c r="X260" i="21"/>
  <c r="W108" i="4"/>
  <c r="P258" i="21"/>
  <c r="O107" i="4"/>
  <c r="X244" i="21"/>
  <c r="W260" i="21"/>
  <c r="V108" i="4"/>
  <c r="O242" i="21"/>
  <c r="V260" i="21"/>
  <c r="U108" i="4"/>
  <c r="N258" i="21"/>
  <c r="M107" i="4"/>
  <c r="Z107" i="4" s="1"/>
  <c r="V244" i="21"/>
  <c r="S108" i="4"/>
  <c r="S260" i="21"/>
  <c r="R108" i="4"/>
  <c r="N263" i="21"/>
  <c r="R260" i="21"/>
  <c r="Q108" i="4"/>
  <c r="N247" i="21"/>
  <c r="Q260" i="21"/>
  <c r="P108" i="4"/>
  <c r="X109" i="4"/>
  <c r="T235" i="21"/>
  <c r="AK228" i="21"/>
  <c r="AJ244" i="21"/>
  <c r="AL65" i="4" a="1"/>
  <c r="AL65" i="4" s="1"/>
  <c r="P260" i="21"/>
  <c r="O108" i="4"/>
  <c r="T257" i="21"/>
  <c r="X254" i="21"/>
  <c r="W109" i="4"/>
  <c r="W265" i="21"/>
  <c r="O260" i="21"/>
  <c r="N108" i="4"/>
  <c r="V109" i="4"/>
  <c r="N260" i="21"/>
  <c r="M108" i="4"/>
  <c r="Z108" i="4" s="1"/>
  <c r="V254" i="21"/>
  <c r="U109" i="4"/>
  <c r="M233" i="21"/>
  <c r="AC90" i="4" a="1"/>
  <c r="AC90" i="4" s="1"/>
  <c r="AD289" i="21" s="1"/>
  <c r="T109" i="4"/>
  <c r="X106" i="4"/>
  <c r="S109" i="4"/>
  <c r="W106" i="4"/>
  <c r="M262" i="21"/>
  <c r="M234" i="21"/>
  <c r="R240" i="21"/>
  <c r="Z17" i="4"/>
  <c r="AA41" i="20" s="1"/>
  <c r="M246" i="21"/>
  <c r="Z15" i="4"/>
  <c r="AA39" i="20" s="1"/>
  <c r="AG246" i="21"/>
  <c r="M240" i="21"/>
  <c r="AI246" i="21"/>
  <c r="Y245" i="21"/>
  <c r="AI240" i="21"/>
  <c r="M245" i="21"/>
  <c r="M254" i="21"/>
  <c r="AL246" i="21"/>
  <c r="M264" i="21"/>
  <c r="M255" i="21"/>
  <c r="AM241" i="21"/>
  <c r="R245" i="21"/>
  <c r="Z18" i="4"/>
  <c r="AA42" i="20" s="1"/>
  <c r="AG248" i="21"/>
  <c r="P253" i="21"/>
  <c r="AM242" i="21"/>
  <c r="S236" i="21"/>
  <c r="Y252" i="21"/>
  <c r="Z16" i="4"/>
  <c r="AA40" i="20" s="1"/>
  <c r="AC228" i="21"/>
  <c r="AG249" i="21"/>
  <c r="AJ237" i="21"/>
  <c r="P242" i="21"/>
  <c r="W252" i="21"/>
  <c r="O236" i="21"/>
  <c r="AE231" i="21"/>
  <c r="Y257" i="21"/>
  <c r="AD32" i="4" a="1"/>
  <c r="AD32" i="4" s="1"/>
  <c r="T244" i="21"/>
  <c r="S252" i="21"/>
  <c r="S244" i="21"/>
  <c r="AG250" i="21"/>
  <c r="AI228" i="21"/>
  <c r="AD244" i="21"/>
  <c r="M259" i="21"/>
  <c r="Y265" i="21"/>
  <c r="Y254" i="21"/>
  <c r="O241" i="21"/>
  <c r="W246" i="21"/>
  <c r="O244" i="21"/>
  <c r="V265" i="21"/>
  <c r="R257" i="21"/>
  <c r="M251" i="21"/>
  <c r="M260" i="21"/>
  <c r="AC245" i="21"/>
  <c r="T265" i="21"/>
  <c r="S254" i="21"/>
  <c r="AM261" i="21"/>
  <c r="R265" i="21"/>
  <c r="R254" i="21"/>
  <c r="M257" i="21"/>
  <c r="AC247" i="21"/>
  <c r="W264" i="21"/>
  <c r="S240" i="21"/>
  <c r="V237" i="21"/>
  <c r="N235" i="21"/>
  <c r="R232" i="21"/>
  <c r="V229" i="21"/>
  <c r="AM246" i="21"/>
  <c r="U237" i="21"/>
  <c r="Y234" i="21"/>
  <c r="Q232" i="21"/>
  <c r="U229" i="21"/>
  <c r="M261" i="21"/>
  <c r="AD236" i="21"/>
  <c r="AM244" i="21"/>
  <c r="T237" i="21"/>
  <c r="X234" i="21"/>
  <c r="P232" i="21"/>
  <c r="T229" i="21"/>
  <c r="M243" i="21"/>
  <c r="M237" i="21"/>
  <c r="O251" i="21"/>
  <c r="W245" i="21"/>
  <c r="S237" i="21"/>
  <c r="W234" i="21"/>
  <c r="O232" i="21"/>
  <c r="S229" i="21"/>
  <c r="AH244" i="21"/>
  <c r="M232" i="21"/>
  <c r="AJ70" i="4" a="1"/>
  <c r="AJ70" i="4" s="1"/>
  <c r="AK269" i="21" s="1"/>
  <c r="AG244" i="21"/>
  <c r="AJ73" i="4" a="1"/>
  <c r="AJ73" i="4" s="1"/>
  <c r="AK272" i="21" s="1"/>
  <c r="V245" i="21"/>
  <c r="R237" i="21"/>
  <c r="V234" i="21"/>
  <c r="N232" i="21"/>
  <c r="R229" i="21"/>
  <c r="M258" i="21"/>
  <c r="Y258" i="21"/>
  <c r="U245" i="21"/>
  <c r="Q237" i="21"/>
  <c r="Y231" i="21"/>
  <c r="Q229" i="21"/>
  <c r="P237" i="21"/>
  <c r="T234" i="21"/>
  <c r="X231" i="21"/>
  <c r="P229" i="21"/>
  <c r="AF232" i="21"/>
  <c r="AJ258" i="21"/>
  <c r="W258" i="21"/>
  <c r="S245" i="21"/>
  <c r="W242" i="21"/>
  <c r="X239" i="21"/>
  <c r="O237" i="21"/>
  <c r="S234" i="21"/>
  <c r="W231" i="21"/>
  <c r="O229" i="21"/>
  <c r="N237" i="21"/>
  <c r="V231" i="21"/>
  <c r="N229" i="21"/>
  <c r="U231" i="21"/>
  <c r="T258" i="21"/>
  <c r="T242" i="21"/>
  <c r="U239" i="21"/>
  <c r="P234" i="21"/>
  <c r="T231" i="21"/>
  <c r="X228" i="21"/>
  <c r="O245" i="21"/>
  <c r="T239" i="21"/>
  <c r="O234" i="21"/>
  <c r="S231" i="21"/>
  <c r="AK233" i="21"/>
  <c r="R258" i="21"/>
  <c r="N253" i="21"/>
  <c r="V236" i="21"/>
  <c r="N234" i="21"/>
  <c r="R231" i="21"/>
  <c r="Q258" i="21"/>
  <c r="R239" i="21"/>
  <c r="U236" i="21"/>
  <c r="Y233" i="21"/>
  <c r="Q231" i="21"/>
  <c r="U228" i="21"/>
  <c r="T236" i="21"/>
  <c r="X233" i="21"/>
  <c r="P231" i="21"/>
  <c r="T228" i="21"/>
  <c r="O258" i="21"/>
  <c r="P239" i="21"/>
  <c r="W233" i="21"/>
  <c r="O231" i="21"/>
  <c r="S228" i="21"/>
  <c r="M239" i="21"/>
  <c r="V252" i="21"/>
  <c r="N242" i="21"/>
  <c r="O239" i="21"/>
  <c r="V233" i="21"/>
  <c r="N231" i="21"/>
  <c r="R228" i="21"/>
  <c r="U260" i="21"/>
  <c r="U252" i="21"/>
  <c r="U244" i="21"/>
  <c r="Y241" i="21"/>
  <c r="N239" i="21"/>
  <c r="Q236" i="21"/>
  <c r="U233" i="21"/>
  <c r="Q228" i="21"/>
  <c r="AG31" i="4" a="1"/>
  <c r="AG31" i="4" s="1"/>
  <c r="X257" i="21"/>
  <c r="T252" i="21"/>
  <c r="P236" i="21"/>
  <c r="T233" i="21"/>
  <c r="X230" i="21"/>
  <c r="P228" i="21"/>
  <c r="S233" i="21"/>
  <c r="W230" i="21"/>
  <c r="O228" i="21"/>
  <c r="V257" i="21"/>
  <c r="R252" i="21"/>
  <c r="R244" i="21"/>
  <c r="T241" i="21"/>
  <c r="N236" i="21"/>
  <c r="R233" i="21"/>
  <c r="V230" i="21"/>
  <c r="N228" i="21"/>
  <c r="M263" i="21"/>
  <c r="Y246" i="21"/>
  <c r="Q244" i="21"/>
  <c r="Y235" i="21"/>
  <c r="P252" i="21"/>
  <c r="X246" i="21"/>
  <c r="P244" i="21"/>
  <c r="R241" i="21"/>
  <c r="M241" i="21"/>
  <c r="AC254" i="21"/>
  <c r="S257" i="21"/>
  <c r="O252" i="21"/>
  <c r="O233" i="21"/>
  <c r="S230" i="21"/>
  <c r="M247" i="21"/>
  <c r="N252" i="21"/>
  <c r="V246" i="21"/>
  <c r="N244" i="21"/>
  <c r="N233" i="21"/>
  <c r="R230" i="21"/>
  <c r="Y259" i="21"/>
  <c r="Y251" i="21"/>
  <c r="Y243" i="21"/>
  <c r="N241" i="21"/>
  <c r="M235" i="21"/>
  <c r="AL247" i="21"/>
  <c r="P257" i="21"/>
  <c r="X232" i="21"/>
  <c r="P230" i="21"/>
  <c r="M230" i="21"/>
  <c r="M242" i="21"/>
  <c r="M265" i="21"/>
  <c r="AJ84" i="4" a="1"/>
  <c r="AJ84" i="4" s="1"/>
  <c r="AK283" i="21" s="1"/>
  <c r="S265" i="21"/>
  <c r="W259" i="21"/>
  <c r="W251" i="21"/>
  <c r="S246" i="21"/>
  <c r="W243" i="21"/>
  <c r="X240" i="21"/>
  <c r="AH241" i="21"/>
  <c r="AG242" i="21"/>
  <c r="M248" i="21"/>
  <c r="M256" i="21"/>
  <c r="V259" i="21"/>
  <c r="N257" i="21"/>
  <c r="V251" i="21"/>
  <c r="N249" i="21"/>
  <c r="R246" i="21"/>
  <c r="AG256" i="21"/>
  <c r="M266" i="21"/>
  <c r="Y248" i="21"/>
  <c r="Q246" i="21"/>
  <c r="Y237" i="21"/>
  <c r="Q235" i="21"/>
  <c r="U232" i="21"/>
  <c r="Y229" i="21"/>
  <c r="AK247" i="21"/>
  <c r="AI242" i="21"/>
  <c r="AH61" i="4" a="1"/>
  <c r="AH61" i="4" s="1"/>
  <c r="T251" i="21"/>
  <c r="T243" i="21"/>
  <c r="U240" i="21"/>
  <c r="X237" i="21"/>
  <c r="P235" i="21"/>
  <c r="T232" i="21"/>
  <c r="X229" i="21"/>
  <c r="M253" i="21"/>
  <c r="M228" i="21"/>
  <c r="M236" i="21"/>
  <c r="AL242" i="21"/>
  <c r="X264" i="21"/>
  <c r="T240" i="21"/>
  <c r="W237" i="21"/>
  <c r="O235" i="21"/>
  <c r="S232" i="21"/>
  <c r="W229" i="21"/>
  <c r="AE72" i="4" a="1"/>
  <c r="AE72" i="4" s="1"/>
  <c r="AF271" i="21" s="1"/>
  <c r="AL70" i="4" a="1"/>
  <c r="AL70" i="4" s="1"/>
  <c r="AM269" i="21" s="1"/>
  <c r="AG70" i="4" a="1"/>
  <c r="AG70" i="4" s="1"/>
  <c r="AH269" i="21" s="1"/>
  <c r="AG30" i="4" a="1"/>
  <c r="AG30" i="4" s="1"/>
  <c r="AH229" i="21" s="1"/>
  <c r="AK54" i="4" a="1"/>
  <c r="AK54" i="4" s="1"/>
  <c r="AI90" i="4" a="1"/>
  <c r="AI90" i="4" s="1"/>
  <c r="AJ289" i="21" s="1"/>
  <c r="AD72" i="4" a="1"/>
  <c r="AD72" i="4" s="1"/>
  <c r="AE271" i="21" s="1"/>
  <c r="AG69" i="4" a="1"/>
  <c r="AG69" i="4" s="1"/>
  <c r="AH268" i="21" s="1"/>
  <c r="AF70" i="4" a="1"/>
  <c r="AF70" i="4" s="1"/>
  <c r="AG269" i="21" s="1"/>
  <c r="AJ87" i="4" a="1"/>
  <c r="AJ87" i="4" s="1"/>
  <c r="AK286" i="21" s="1"/>
  <c r="AH69" i="4" a="1"/>
  <c r="AH69" i="4" s="1"/>
  <c r="AI268" i="21" s="1"/>
  <c r="AI32" i="4" a="1"/>
  <c r="AI32" i="4" s="1"/>
  <c r="AJ255" i="21" s="1"/>
  <c r="AK59" i="4" a="1"/>
  <c r="AK59" i="4" s="1"/>
  <c r="AL261" i="21" s="1"/>
  <c r="AB77" i="4" a="1"/>
  <c r="AB77" i="4" s="1"/>
  <c r="AC276" i="21" s="1"/>
  <c r="AL32" i="4" a="1"/>
  <c r="AL32" i="4" s="1"/>
  <c r="AF54" i="4" a="1"/>
  <c r="AF54" i="4" s="1"/>
  <c r="AG262" i="21" s="1"/>
  <c r="AL87" i="4" a="1"/>
  <c r="AL87" i="4" s="1"/>
  <c r="AM286" i="21" s="1"/>
  <c r="AL35" i="4" a="1"/>
  <c r="AL35" i="4" s="1"/>
  <c r="AM254" i="21" s="1"/>
  <c r="AD58" i="4" a="1"/>
  <c r="AD58" i="4" s="1"/>
  <c r="AL44" i="4" a="1"/>
  <c r="AL44" i="4" s="1"/>
  <c r="AH38" i="4" a="1"/>
  <c r="AH38" i="4" s="1"/>
  <c r="AE59" i="4" a="1"/>
  <c r="AE59" i="4" s="1"/>
  <c r="AF261" i="21" s="1"/>
  <c r="AI31" i="4" a="1"/>
  <c r="AI31" i="4" s="1"/>
  <c r="AC76" i="4" a="1"/>
  <c r="AC76" i="4" s="1"/>
  <c r="AD275" i="21" s="1"/>
  <c r="AC58" i="4" a="1"/>
  <c r="AC58" i="4" s="1"/>
  <c r="AH53" i="4" a="1"/>
  <c r="AH53" i="4" s="1"/>
  <c r="AG66" i="4" a="1"/>
  <c r="AG66" i="4" s="1"/>
  <c r="AB70" i="4" a="1"/>
  <c r="AB70" i="4" s="1"/>
  <c r="AC269" i="21" s="1"/>
  <c r="AG32" i="4" a="1"/>
  <c r="AG32" i="4" s="1"/>
  <c r="AH255" i="21" s="1"/>
  <c r="AD76" i="4" a="1"/>
  <c r="AD76" i="4" s="1"/>
  <c r="AE275" i="21" s="1"/>
  <c r="AD53" i="4" a="1"/>
  <c r="AD53" i="4" s="1"/>
  <c r="Z14" i="4"/>
  <c r="AA38" i="20" s="1"/>
  <c r="Z13" i="4"/>
  <c r="AA37" i="20" s="1"/>
  <c r="Z12" i="4"/>
  <c r="AA36" i="20" s="1"/>
  <c r="Z11" i="4"/>
  <c r="AA35" i="20" s="1"/>
  <c r="Z10" i="4"/>
  <c r="AA34" i="20" s="1"/>
  <c r="T19" i="4"/>
  <c r="R19" i="4"/>
  <c r="V19" i="4"/>
  <c r="M19" i="4"/>
  <c r="Z9" i="4"/>
  <c r="AA33" i="20" s="1"/>
  <c r="N19" i="4"/>
  <c r="O19" i="4"/>
  <c r="P19" i="4"/>
  <c r="Q19" i="4"/>
  <c r="S19" i="4"/>
  <c r="U19" i="4"/>
  <c r="W19" i="4"/>
  <c r="X19" i="4"/>
  <c r="AD70" i="4" a="1"/>
  <c r="AD70" i="4" s="1"/>
  <c r="AE269" i="21" s="1"/>
  <c r="AB84" i="4" a="1"/>
  <c r="AB84" i="4" s="1"/>
  <c r="AC283" i="21" s="1"/>
  <c r="AF81" i="4" a="1"/>
  <c r="AF81" i="4" s="1"/>
  <c r="AG280" i="21" s="1"/>
  <c r="AF89" i="4" a="1"/>
  <c r="AF89" i="4" s="1"/>
  <c r="AG288" i="21" s="1"/>
  <c r="AC89" i="4" a="1"/>
  <c r="AC89" i="4" s="1"/>
  <c r="AD288" i="21" s="1"/>
  <c r="AH77" i="4" a="1"/>
  <c r="AH77" i="4" s="1"/>
  <c r="AI276" i="21" s="1"/>
  <c r="AL88" i="4" a="1"/>
  <c r="AL88" i="4" s="1"/>
  <c r="AM287" i="21" s="1"/>
  <c r="AG38" i="4" a="1"/>
  <c r="AG38" i="4" s="1"/>
  <c r="AK79" i="4" a="1"/>
  <c r="AK79" i="4" s="1"/>
  <c r="AL278" i="21" s="1"/>
  <c r="AJ44" i="4" a="1"/>
  <c r="AJ44" i="4" s="1"/>
  <c r="AK243" i="21" s="1"/>
  <c r="AB68" i="4" a="1"/>
  <c r="AB68" i="4" s="1"/>
  <c r="AC267" i="21" s="1"/>
  <c r="AC46" i="4" a="1"/>
  <c r="AC46" i="4" s="1"/>
  <c r="AK69" i="4" a="1"/>
  <c r="AK69" i="4" s="1"/>
  <c r="AL268" i="21" s="1"/>
  <c r="AC78" i="4" a="1"/>
  <c r="AC78" i="4" s="1"/>
  <c r="AD277" i="21" s="1"/>
  <c r="AF32" i="4" a="1"/>
  <c r="AF32" i="4" s="1"/>
  <c r="AG255" i="21" s="1"/>
  <c r="AF79" i="4" a="1"/>
  <c r="AF79" i="4" s="1"/>
  <c r="AG278" i="21" s="1"/>
  <c r="AK66" i="4" a="1"/>
  <c r="AK66" i="4" s="1"/>
  <c r="AL252" i="21" s="1"/>
  <c r="AH70" i="4" a="1"/>
  <c r="AH70" i="4" s="1"/>
  <c r="AI269" i="21" s="1"/>
  <c r="AJ59" i="4" a="1"/>
  <c r="AJ59" i="4" s="1"/>
  <c r="AK261" i="21" s="1"/>
  <c r="AI70" i="4" a="1"/>
  <c r="AI70" i="4" s="1"/>
  <c r="AJ269" i="21" s="1"/>
  <c r="AF60" i="4" a="1"/>
  <c r="AF60" i="4" s="1"/>
  <c r="AG257" i="21" s="1"/>
  <c r="AG53" i="4" a="1"/>
  <c r="AG53" i="4" s="1"/>
  <c r="AL30" i="4" a="1"/>
  <c r="AL30" i="4" s="1"/>
  <c r="AF97" i="4" a="1"/>
  <c r="AF97" i="4" s="1"/>
  <c r="AG296" i="21" s="1"/>
  <c r="AG78" i="4" a="1"/>
  <c r="AG78" i="4" s="1"/>
  <c r="AH277" i="21" s="1"/>
  <c r="AD89" i="4" a="1"/>
  <c r="AD89" i="4" s="1"/>
  <c r="AE288" i="21" s="1"/>
  <c r="AI86" i="4" a="1"/>
  <c r="AI86" i="4" s="1"/>
  <c r="AJ285" i="21" s="1"/>
  <c r="AC67" i="4" a="1"/>
  <c r="AC67" i="4" s="1"/>
  <c r="AD263" i="21" s="1"/>
  <c r="AK80" i="4" a="1"/>
  <c r="AK80" i="4" s="1"/>
  <c r="AL279" i="21" s="1"/>
  <c r="AK94" i="4" a="1"/>
  <c r="AK94" i="4" s="1"/>
  <c r="AL293" i="21" s="1"/>
  <c r="AL94" i="4" a="1"/>
  <c r="AL94" i="4" s="1"/>
  <c r="AM293" i="21" s="1"/>
  <c r="AB61" i="4" a="1"/>
  <c r="AB61" i="4" s="1"/>
  <c r="AG61" i="4" a="1"/>
  <c r="AG61" i="4" s="1"/>
  <c r="AL67" i="4" a="1"/>
  <c r="AL67" i="4" s="1"/>
  <c r="AM263" i="21" s="1"/>
  <c r="AF73" i="4" a="1"/>
  <c r="AF73" i="4" s="1"/>
  <c r="AG272" i="21" s="1"/>
  <c r="AG73" i="4" a="1"/>
  <c r="AG73" i="4" s="1"/>
  <c r="AH272" i="21" s="1"/>
  <c r="AH73" i="4" a="1"/>
  <c r="AH73" i="4" s="1"/>
  <c r="AI272" i="21" s="1"/>
  <c r="AG103" i="4" a="1"/>
  <c r="AG103" i="4" s="1"/>
  <c r="AH302" i="21" s="1"/>
  <c r="AC102" i="4" a="1"/>
  <c r="AC102" i="4" s="1"/>
  <c r="AD301" i="21" s="1"/>
  <c r="AE101" i="4" a="1"/>
  <c r="AE101" i="4" s="1"/>
  <c r="AF300" i="21" s="1"/>
  <c r="AF85" i="4" a="1"/>
  <c r="AF85" i="4" s="1"/>
  <c r="AG284" i="21" s="1"/>
  <c r="AJ83" i="4" a="1"/>
  <c r="AJ83" i="4" s="1"/>
  <c r="AK282" i="21" s="1"/>
  <c r="AL83" i="4" a="1"/>
  <c r="AL83" i="4" s="1"/>
  <c r="AM282" i="21" s="1"/>
  <c r="AC81" i="4" a="1"/>
  <c r="AC81" i="4" s="1"/>
  <c r="AD280" i="21" s="1"/>
  <c r="AH86" i="4" a="1"/>
  <c r="AH86" i="4" s="1"/>
  <c r="AI285" i="21" s="1"/>
  <c r="AC30" i="4" a="1"/>
  <c r="AC30" i="4" s="1"/>
  <c r="AJ38" i="4" a="1"/>
  <c r="AJ38" i="4" s="1"/>
  <c r="AE74" i="4" a="1"/>
  <c r="AE74" i="4" s="1"/>
  <c r="AF273" i="21" s="1"/>
  <c r="AI84" i="4" a="1"/>
  <c r="AI84" i="4" s="1"/>
  <c r="AJ283" i="21" s="1"/>
  <c r="AK96" i="4" a="1"/>
  <c r="AK96" i="4" s="1"/>
  <c r="AL295" i="21" s="1"/>
  <c r="AE78" i="4" a="1"/>
  <c r="AE78" i="4" s="1"/>
  <c r="AF277" i="21" s="1"/>
  <c r="AK82" i="4" a="1"/>
  <c r="AK82" i="4" s="1"/>
  <c r="AL281" i="21" s="1"/>
  <c r="AJ42" i="4" a="1"/>
  <c r="AJ42" i="4" s="1"/>
  <c r="AJ50" i="4" a="1"/>
  <c r="AJ50" i="4" s="1"/>
  <c r="AG47" i="4" a="1"/>
  <c r="AG47" i="4" s="1"/>
  <c r="AL46" i="4" a="1"/>
  <c r="AL46" i="4" s="1"/>
  <c r="AM247" i="21" s="1"/>
  <c r="AD30" i="4" a="1"/>
  <c r="AD30" i="4" s="1"/>
  <c r="AE229" i="21" s="1"/>
  <c r="AK38" i="4" a="1"/>
  <c r="AK38" i="4" s="1"/>
  <c r="AL258" i="21" s="1"/>
  <c r="AF74" i="4" a="1"/>
  <c r="AF74" i="4" s="1"/>
  <c r="AG273" i="21" s="1"/>
  <c r="AK76" i="4" a="1"/>
  <c r="AK76" i="4" s="1"/>
  <c r="AL275" i="21" s="1"/>
  <c r="AJ82" i="4" a="1"/>
  <c r="AJ82" i="4" s="1"/>
  <c r="AK281" i="21" s="1"/>
  <c r="AK49" i="4" a="1"/>
  <c r="AK49" i="4" s="1"/>
  <c r="AL244" i="21" s="1"/>
  <c r="AI82" i="4" a="1"/>
  <c r="AI82" i="4" s="1"/>
  <c r="AJ281" i="21" s="1"/>
  <c r="AD81" i="4" a="1"/>
  <c r="AD81" i="4" s="1"/>
  <c r="AE280" i="21" s="1"/>
  <c r="AH83" i="4" a="1"/>
  <c r="AH83" i="4" s="1"/>
  <c r="AI282" i="21" s="1"/>
  <c r="AG97" i="4" a="1"/>
  <c r="AG97" i="4" s="1"/>
  <c r="AH296" i="21" s="1"/>
  <c r="AC80" i="4" a="1"/>
  <c r="AC80" i="4" s="1"/>
  <c r="AD279" i="21" s="1"/>
  <c r="AE49" i="4" a="1"/>
  <c r="AE49" i="4" s="1"/>
  <c r="AF244" i="21" s="1"/>
  <c r="AE30" i="4" a="1"/>
  <c r="AE30" i="4" s="1"/>
  <c r="AF229" i="21" s="1"/>
  <c r="AL38" i="4" a="1"/>
  <c r="AL38" i="4" s="1"/>
  <c r="AM258" i="21" s="1"/>
  <c r="AJ47" i="4" a="1"/>
  <c r="AJ47" i="4" s="1"/>
  <c r="AK242" i="21" s="1"/>
  <c r="AB41" i="4" a="1"/>
  <c r="AB41" i="4" s="1"/>
  <c r="AC248" i="21" s="1"/>
  <c r="AG75" i="4" a="1"/>
  <c r="AG75" i="4" s="1"/>
  <c r="AH274" i="21" s="1"/>
  <c r="AF30" i="4" a="1"/>
  <c r="AF30" i="4" s="1"/>
  <c r="AI80" i="4" a="1"/>
  <c r="AI80" i="4" s="1"/>
  <c r="AJ279" i="21" s="1"/>
  <c r="AF77" i="4" a="1"/>
  <c r="AF77" i="4" s="1"/>
  <c r="AG276" i="21" s="1"/>
  <c r="AC47" i="4" a="1"/>
  <c r="AC47" i="4" s="1"/>
  <c r="Y63" i="4"/>
  <c r="AD41" i="4" a="1"/>
  <c r="AD41" i="4" s="1"/>
  <c r="AD40" i="4" a="1"/>
  <c r="AD40" i="4" s="1"/>
  <c r="AE259" i="21" s="1"/>
  <c r="AL86" i="4" a="1"/>
  <c r="AL86" i="4" s="1"/>
  <c r="AM285" i="21" s="1"/>
  <c r="AG36" i="4" a="1"/>
  <c r="AG36" i="4" s="1"/>
  <c r="AK51" i="4" a="1"/>
  <c r="AK51" i="4" s="1"/>
  <c r="AL241" i="21" s="1"/>
  <c r="AH59" i="4" a="1"/>
  <c r="AH59" i="4" s="1"/>
  <c r="AI261" i="21" s="1"/>
  <c r="AC41" i="4" a="1"/>
  <c r="AC41" i="4" s="1"/>
  <c r="AD248" i="21" s="1"/>
  <c r="AI30" i="4" a="1"/>
  <c r="AI30" i="4" s="1"/>
  <c r="AC40" i="4" a="1"/>
  <c r="AC40" i="4" s="1"/>
  <c r="AH52" i="4" a="1"/>
  <c r="AH52" i="4" s="1"/>
  <c r="AK86" i="4" a="1"/>
  <c r="AK86" i="4" s="1"/>
  <c r="AL285" i="21" s="1"/>
  <c r="AB63" i="4" a="1"/>
  <c r="AB63" i="4" s="1"/>
  <c r="AE41" i="4" a="1"/>
  <c r="AE41" i="4" s="1"/>
  <c r="AJ40" i="4" a="1"/>
  <c r="AJ40" i="4" s="1"/>
  <c r="AK239" i="21" s="1"/>
  <c r="AB76" i="4" a="1"/>
  <c r="AB76" i="4" s="1"/>
  <c r="AC275" i="21" s="1"/>
  <c r="AC36" i="4" a="1"/>
  <c r="AC36" i="4" s="1"/>
  <c r="AL71" i="4" a="1"/>
  <c r="AL71" i="4" s="1"/>
  <c r="AM270" i="21" s="1"/>
  <c r="AG34" i="4" a="1"/>
  <c r="AG34" i="4" s="1"/>
  <c r="AC85" i="4" a="1"/>
  <c r="AC85" i="4" s="1"/>
  <c r="AD284" i="21" s="1"/>
  <c r="AC94" i="4" a="1"/>
  <c r="AC94" i="4" s="1"/>
  <c r="AD293" i="21" s="1"/>
  <c r="AB85" i="4" a="1"/>
  <c r="AB85" i="4" s="1"/>
  <c r="AC284" i="21" s="1"/>
  <c r="AC83" i="4" a="1"/>
  <c r="AC83" i="4" s="1"/>
  <c r="AD282" i="21" s="1"/>
  <c r="AC86" i="4" a="1"/>
  <c r="AC86" i="4" s="1"/>
  <c r="AD285" i="21" s="1"/>
  <c r="AJ96" i="4" a="1"/>
  <c r="AJ96" i="4" s="1"/>
  <c r="AK295" i="21" s="1"/>
  <c r="AK87" i="4" a="1"/>
  <c r="AK87" i="4" s="1"/>
  <c r="AL286" i="21" s="1"/>
  <c r="AJ88" i="4" a="1"/>
  <c r="AJ88" i="4" s="1"/>
  <c r="AK287" i="21" s="1"/>
  <c r="AB73" i="4" a="1"/>
  <c r="AB73" i="4" s="1"/>
  <c r="AC272" i="21" s="1"/>
  <c r="AJ80" i="4" a="1"/>
  <c r="AJ80" i="4" s="1"/>
  <c r="AK279" i="21" s="1"/>
  <c r="AK88" i="4" a="1"/>
  <c r="AK88" i="4" s="1"/>
  <c r="AL287" i="21" s="1"/>
  <c r="AI78" i="4" a="1"/>
  <c r="AI78" i="4" s="1"/>
  <c r="AJ277" i="21" s="1"/>
  <c r="AC70" i="4" a="1"/>
  <c r="AC70" i="4" s="1"/>
  <c r="AD269" i="21" s="1"/>
  <c r="AH97" i="4" a="1"/>
  <c r="AH97" i="4" s="1"/>
  <c r="AI296" i="21" s="1"/>
  <c r="AI99" i="4" a="1"/>
  <c r="AI99" i="4" s="1"/>
  <c r="AJ298" i="21" s="1"/>
  <c r="AC69" i="4" a="1"/>
  <c r="AC69" i="4" s="1"/>
  <c r="AD268" i="21" s="1"/>
  <c r="AG35" i="4" a="1"/>
  <c r="AG35" i="4" s="1"/>
  <c r="AH254" i="21" s="1"/>
  <c r="AJ76" i="4" a="1"/>
  <c r="AJ76" i="4" s="1"/>
  <c r="AK275" i="21" s="1"/>
  <c r="AG99" i="4" a="1"/>
  <c r="AG99" i="4" s="1"/>
  <c r="AH298" i="21" s="1"/>
  <c r="AD52" i="4" a="1"/>
  <c r="AD52" i="4" s="1"/>
  <c r="AJ35" i="4" a="1"/>
  <c r="AJ35" i="4" s="1"/>
  <c r="AK254" i="21" s="1"/>
  <c r="AG52" i="4" a="1"/>
  <c r="AG52" i="4" s="1"/>
  <c r="AG81" i="4" a="1"/>
  <c r="AG81" i="4" s="1"/>
  <c r="AH280" i="21" s="1"/>
  <c r="AL75" i="4" a="1"/>
  <c r="AL75" i="4" s="1"/>
  <c r="AM274" i="21" s="1"/>
  <c r="AK98" i="4" a="1"/>
  <c r="AK98" i="4" s="1"/>
  <c r="AL297" i="21" s="1"/>
  <c r="AJ65" i="4" a="1"/>
  <c r="AJ65" i="4" s="1"/>
  <c r="AD47" i="4" a="1"/>
  <c r="AD47" i="4" s="1"/>
  <c r="AE242" i="21" s="1"/>
  <c r="AH81" i="4" a="1"/>
  <c r="AH81" i="4" s="1"/>
  <c r="AI280" i="21" s="1"/>
  <c r="AG58" i="4" a="1"/>
  <c r="AG58" i="4" s="1"/>
  <c r="AH250" i="21" s="1"/>
  <c r="AK32" i="4" a="1"/>
  <c r="AK32" i="4" s="1"/>
  <c r="Y59" i="4"/>
  <c r="Z59" i="4" s="1"/>
  <c r="AJ52" i="4" a="1"/>
  <c r="AJ52" i="4" s="1"/>
  <c r="AK266" i="21" s="1"/>
  <c r="AG74" i="4" a="1"/>
  <c r="AG74" i="4" s="1"/>
  <c r="AH273" i="21" s="1"/>
  <c r="AL102" i="4" a="1"/>
  <c r="AL102" i="4" s="1"/>
  <c r="AM301" i="21" s="1"/>
  <c r="AL82" i="4" a="1"/>
  <c r="AL82" i="4" s="1"/>
  <c r="AM281" i="21" s="1"/>
  <c r="AB74" i="4" a="1"/>
  <c r="AB74" i="4" s="1"/>
  <c r="AC273" i="21" s="1"/>
  <c r="AB96" i="4" a="1"/>
  <c r="AB96" i="4" s="1"/>
  <c r="AC295" i="21" s="1"/>
  <c r="AG67" i="4" a="1"/>
  <c r="AG67" i="4" s="1"/>
  <c r="AI34" i="4" a="1"/>
  <c r="AI34" i="4" s="1"/>
  <c r="AJ233" i="21" s="1"/>
  <c r="AK52" i="4" a="1"/>
  <c r="AK52" i="4" s="1"/>
  <c r="AL266" i="21" s="1"/>
  <c r="AG94" i="4" a="1"/>
  <c r="AG94" i="4" s="1"/>
  <c r="AH293" i="21" s="1"/>
  <c r="AI52" i="4" a="1"/>
  <c r="AI52" i="4" s="1"/>
  <c r="AB59" i="4" a="1"/>
  <c r="AB59" i="4" s="1"/>
  <c r="AC261" i="21" s="1"/>
  <c r="AJ74" i="4" a="1"/>
  <c r="AJ74" i="4" s="1"/>
  <c r="AK273" i="21" s="1"/>
  <c r="AF82" i="4" a="1"/>
  <c r="AF82" i="4" s="1"/>
  <c r="AG281" i="21" s="1"/>
  <c r="Y76" i="4"/>
  <c r="AG64" i="4" a="1"/>
  <c r="AG64" i="4" s="1"/>
  <c r="AI58" i="4" a="1"/>
  <c r="AI58" i="4" s="1"/>
  <c r="AC59" i="4" a="1"/>
  <c r="AC59" i="4" s="1"/>
  <c r="AD261" i="21" s="1"/>
  <c r="AL52" i="4" a="1"/>
  <c r="AL52" i="4" s="1"/>
  <c r="AL74" i="4" a="1"/>
  <c r="AL74" i="4" s="1"/>
  <c r="AM273" i="21" s="1"/>
  <c r="AG82" i="4" a="1"/>
  <c r="AG82" i="4" s="1"/>
  <c r="AH281" i="21" s="1"/>
  <c r="AJ72" i="4" a="1"/>
  <c r="AJ72" i="4" s="1"/>
  <c r="AK271" i="21" s="1"/>
  <c r="AF59" i="4" a="1"/>
  <c r="AF59" i="4" s="1"/>
  <c r="AG261" i="21" s="1"/>
  <c r="AE93" i="4" a="1"/>
  <c r="AE93" i="4" s="1"/>
  <c r="AF292" i="21" s="1"/>
  <c r="AL54" i="4" a="1"/>
  <c r="AL54" i="4" s="1"/>
  <c r="AB34" i="4" a="1"/>
  <c r="AB34" i="4" s="1"/>
  <c r="AK75" i="4" a="1"/>
  <c r="AK75" i="4" s="1"/>
  <c r="AL274" i="21" s="1"/>
  <c r="AG98" i="4" a="1"/>
  <c r="AG98" i="4" s="1"/>
  <c r="AH297" i="21" s="1"/>
  <c r="AI85" i="4" a="1"/>
  <c r="AI85" i="4" s="1"/>
  <c r="AJ284" i="21" s="1"/>
  <c r="AI75" i="4" a="1"/>
  <c r="AI75" i="4" s="1"/>
  <c r="AJ274" i="21" s="1"/>
  <c r="AF96" i="4" a="1"/>
  <c r="AF96" i="4" s="1"/>
  <c r="AG295" i="21" s="1"/>
  <c r="AH67" i="4" a="1"/>
  <c r="AH67" i="4" s="1"/>
  <c r="AH64" i="4" a="1"/>
  <c r="AH64" i="4" s="1"/>
  <c r="AL58" i="4" a="1"/>
  <c r="AL58" i="4" s="1"/>
  <c r="AM250" i="21" s="1"/>
  <c r="AD59" i="4" a="1"/>
  <c r="AD59" i="4" s="1"/>
  <c r="AE261" i="21" s="1"/>
  <c r="AJ92" i="4" a="1"/>
  <c r="AJ92" i="4" s="1"/>
  <c r="AK291" i="21" s="1"/>
  <c r="AD103" i="4" a="1"/>
  <c r="AD103" i="4" s="1"/>
  <c r="AE302" i="21" s="1"/>
  <c r="AG72" i="4" a="1"/>
  <c r="AG72" i="4" s="1"/>
  <c r="AH271" i="21" s="1"/>
  <c r="AG92" i="4" a="1"/>
  <c r="AG92" i="4" s="1"/>
  <c r="AH291" i="21" s="1"/>
  <c r="AL31" i="4" a="1"/>
  <c r="AL31" i="4" s="1"/>
  <c r="AF37" i="4" a="1"/>
  <c r="AF37" i="4" s="1"/>
  <c r="AG237" i="21" s="1"/>
  <c r="AF75" i="4" a="1"/>
  <c r="AF75" i="4" s="1"/>
  <c r="AG274" i="21" s="1"/>
  <c r="AF83" i="4" a="1"/>
  <c r="AF83" i="4" s="1"/>
  <c r="AG282" i="21" s="1"/>
  <c r="AB88" i="4" a="1"/>
  <c r="AB88" i="4" s="1"/>
  <c r="AC287" i="21" s="1"/>
  <c r="AG83" i="4" a="1"/>
  <c r="AG83" i="4" s="1"/>
  <c r="AH282" i="21" s="1"/>
  <c r="AE97" i="4" a="1"/>
  <c r="AE97" i="4" s="1"/>
  <c r="AF296" i="21" s="1"/>
  <c r="R296" i="21"/>
  <c r="Y84" i="4"/>
  <c r="Z84" i="4" s="1"/>
  <c r="AA283" i="21" s="1"/>
  <c r="N283" i="21"/>
  <c r="AE81" i="4" a="1"/>
  <c r="AE81" i="4" s="1"/>
  <c r="AF280" i="21" s="1"/>
  <c r="R280" i="21"/>
  <c r="AJ30" i="4" a="1"/>
  <c r="AJ30" i="4" s="1"/>
  <c r="AK253" i="21" s="1"/>
  <c r="V253" i="21"/>
  <c r="AB33" i="4" a="1"/>
  <c r="AB33" i="4" s="1"/>
  <c r="N251" i="21"/>
  <c r="AE36" i="4" a="1"/>
  <c r="AE36" i="4" s="1"/>
  <c r="AF240" i="21" s="1"/>
  <c r="Q240" i="21"/>
  <c r="AE99" i="4" a="1"/>
  <c r="AE99" i="4" s="1"/>
  <c r="AF298" i="21" s="1"/>
  <c r="AL69" i="4" a="1"/>
  <c r="AL69" i="4" s="1"/>
  <c r="AM268" i="21" s="1"/>
  <c r="AH78" i="4" a="1"/>
  <c r="AH78" i="4" s="1"/>
  <c r="AI277" i="21" s="1"/>
  <c r="T277" i="21"/>
  <c r="AD99" i="4" a="1"/>
  <c r="AD99" i="4" s="1"/>
  <c r="AE298" i="21" s="1"/>
  <c r="AG102" i="4" a="1"/>
  <c r="AG102" i="4" s="1"/>
  <c r="AH301" i="21" s="1"/>
  <c r="S301" i="21"/>
  <c r="Y97" i="4"/>
  <c r="O296" i="21"/>
  <c r="AF78" i="4" a="1"/>
  <c r="AF78" i="4" s="1"/>
  <c r="AG277" i="21" s="1"/>
  <c r="S277" i="21"/>
  <c r="S261" i="21"/>
  <c r="AC99" i="4" a="1"/>
  <c r="AC99" i="4" s="1"/>
  <c r="AD298" i="21" s="1"/>
  <c r="AE86" i="4" a="1"/>
  <c r="AE86" i="4" s="1"/>
  <c r="AF285" i="21" s="1"/>
  <c r="R285" i="21"/>
  <c r="AE102" i="4" a="1"/>
  <c r="AE102" i="4" s="1"/>
  <c r="AF301" i="21" s="1"/>
  <c r="Q301" i="21"/>
  <c r="AE94" i="4" a="1"/>
  <c r="AE94" i="4" s="1"/>
  <c r="AF293" i="21" s="1"/>
  <c r="Q293" i="21"/>
  <c r="AE83" i="4" a="1"/>
  <c r="AE83" i="4" s="1"/>
  <c r="AF282" i="21" s="1"/>
  <c r="AD102" i="4" a="1"/>
  <c r="AD102" i="4" s="1"/>
  <c r="AE301" i="21" s="1"/>
  <c r="P301" i="21"/>
  <c r="AL96" i="4" a="1"/>
  <c r="AL96" i="4" s="1"/>
  <c r="AM295" i="21" s="1"/>
  <c r="X295" i="21"/>
  <c r="AD86" i="4" a="1"/>
  <c r="AD86" i="4" s="1"/>
  <c r="AE285" i="21" s="1"/>
  <c r="P285" i="21"/>
  <c r="AG86" i="4" a="1"/>
  <c r="AG86" i="4" s="1"/>
  <c r="AH285" i="21" s="1"/>
  <c r="AH96" i="4" a="1"/>
  <c r="AH96" i="4" s="1"/>
  <c r="AI295" i="21" s="1"/>
  <c r="AD83" i="4" a="1"/>
  <c r="AD83" i="4" s="1"/>
  <c r="AE282" i="21" s="1"/>
  <c r="AC52" i="4" a="1"/>
  <c r="AC52" i="4" s="1"/>
  <c r="AD266" i="21" s="1"/>
  <c r="AI88" i="4" a="1"/>
  <c r="AI88" i="4" s="1"/>
  <c r="AJ287" i="21" s="1"/>
  <c r="V287" i="21"/>
  <c r="Y86" i="4"/>
  <c r="Z86" i="4" s="1"/>
  <c r="AA285" i="21" s="1"/>
  <c r="N285" i="21"/>
  <c r="AE75" i="4" a="1"/>
  <c r="AE75" i="4" s="1"/>
  <c r="AF274" i="21" s="1"/>
  <c r="R274" i="21"/>
  <c r="AE52" i="4" a="1"/>
  <c r="AE52" i="4" s="1"/>
  <c r="AF266" i="21" s="1"/>
  <c r="R266" i="21"/>
  <c r="AI67" i="4" a="1"/>
  <c r="AI67" i="4" s="1"/>
  <c r="AJ263" i="21" s="1"/>
  <c r="V263" i="21"/>
  <c r="AG80" i="4" a="1"/>
  <c r="AG80" i="4" s="1"/>
  <c r="AH279" i="21" s="1"/>
  <c r="AB67" i="4" a="1"/>
  <c r="AB67" i="4" s="1"/>
  <c r="AC263" i="21" s="1"/>
  <c r="AE96" i="4" a="1"/>
  <c r="AE96" i="4" s="1"/>
  <c r="AF295" i="21" s="1"/>
  <c r="Q295" i="21"/>
  <c r="AH93" i="4" a="1"/>
  <c r="AH93" i="4" s="1"/>
  <c r="AI292" i="21" s="1"/>
  <c r="U292" i="21"/>
  <c r="AE88" i="4" a="1"/>
  <c r="AE88" i="4" s="1"/>
  <c r="AF287" i="21" s="1"/>
  <c r="Q287" i="21"/>
  <c r="AE80" i="4" a="1"/>
  <c r="AE80" i="4" s="1"/>
  <c r="AF279" i="21" s="1"/>
  <c r="Q279" i="21"/>
  <c r="AI77" i="4" a="1"/>
  <c r="AI77" i="4" s="1"/>
  <c r="AJ276" i="21" s="1"/>
  <c r="U276" i="21"/>
  <c r="AE67" i="4" a="1"/>
  <c r="AE67" i="4" s="1"/>
  <c r="Q263" i="21"/>
  <c r="AE32" i="4" a="1"/>
  <c r="AE32" i="4" s="1"/>
  <c r="AF255" i="21" s="1"/>
  <c r="Q255" i="21"/>
  <c r="AE34" i="4" a="1"/>
  <c r="AE34" i="4" s="1"/>
  <c r="Q239" i="21"/>
  <c r="AI103" i="4" a="1"/>
  <c r="AI103" i="4" s="1"/>
  <c r="AJ302" i="21" s="1"/>
  <c r="U302" i="21"/>
  <c r="AG90" i="4" a="1"/>
  <c r="AG90" i="4" s="1"/>
  <c r="AH289" i="21" s="1"/>
  <c r="AF98" i="4" a="1"/>
  <c r="AF98" i="4" s="1"/>
  <c r="AG297" i="21" s="1"/>
  <c r="AC93" i="4" a="1"/>
  <c r="AC93" i="4" s="1"/>
  <c r="AD292" i="21" s="1"/>
  <c r="AF80" i="4" a="1"/>
  <c r="AF80" i="4" s="1"/>
  <c r="AG279" i="21" s="1"/>
  <c r="AL98" i="4" a="1"/>
  <c r="AL98" i="4" s="1"/>
  <c r="AM297" i="21" s="1"/>
  <c r="X297" i="21"/>
  <c r="AC96" i="4" a="1"/>
  <c r="AC96" i="4" s="1"/>
  <c r="AD295" i="21" s="1"/>
  <c r="P295" i="21"/>
  <c r="AG93" i="4" a="1"/>
  <c r="AG93" i="4" s="1"/>
  <c r="AH292" i="21" s="1"/>
  <c r="T292" i="21"/>
  <c r="AD88" i="4" a="1"/>
  <c r="AD88" i="4" s="1"/>
  <c r="AE287" i="21" s="1"/>
  <c r="P287" i="21"/>
  <c r="AG85" i="4" a="1"/>
  <c r="AG85" i="4" s="1"/>
  <c r="AH284" i="21" s="1"/>
  <c r="T284" i="21"/>
  <c r="Y80" i="4"/>
  <c r="Z279" i="21" s="1"/>
  <c r="P279" i="21"/>
  <c r="AK65" i="4" a="1"/>
  <c r="AK65" i="4" s="1"/>
  <c r="AL265" i="21" s="1"/>
  <c r="X265" i="21"/>
  <c r="AD67" i="4" a="1"/>
  <c r="AD67" i="4" s="1"/>
  <c r="AE263" i="21" s="1"/>
  <c r="P263" i="21"/>
  <c r="AH31" i="4" a="1"/>
  <c r="AH31" i="4" s="1"/>
  <c r="AI260" i="21" s="1"/>
  <c r="T260" i="21"/>
  <c r="X241" i="21"/>
  <c r="Y78" i="4"/>
  <c r="Z277" i="21" s="1"/>
  <c r="AI83" i="4" a="1"/>
  <c r="AI83" i="4" s="1"/>
  <c r="AJ282" i="21" s="1"/>
  <c r="AG91" i="4" a="1"/>
  <c r="AG91" i="4" s="1"/>
  <c r="AH290" i="21" s="1"/>
  <c r="AF99" i="4" a="1"/>
  <c r="AF99" i="4" s="1"/>
  <c r="AG298" i="21" s="1"/>
  <c r="AL99" i="4" a="1"/>
  <c r="AL99" i="4" s="1"/>
  <c r="AM298" i="21" s="1"/>
  <c r="AJ75" i="4" a="1"/>
  <c r="AJ75" i="4" s="1"/>
  <c r="AK274" i="21" s="1"/>
  <c r="AJ91" i="4" a="1"/>
  <c r="AJ91" i="4" s="1"/>
  <c r="AK290" i="21" s="1"/>
  <c r="AL77" i="4" a="1"/>
  <c r="AL77" i="4" s="1"/>
  <c r="AM276" i="21" s="1"/>
  <c r="AH98" i="4" a="1"/>
  <c r="AH98" i="4" s="1"/>
  <c r="AI297" i="21" s="1"/>
  <c r="U297" i="21"/>
  <c r="AL95" i="4" a="1"/>
  <c r="AL95" i="4" s="1"/>
  <c r="AM294" i="21" s="1"/>
  <c r="Y294" i="21"/>
  <c r="AE85" i="4" a="1"/>
  <c r="AE85" i="4" s="1"/>
  <c r="AF284" i="21" s="1"/>
  <c r="Q284" i="21"/>
  <c r="AL79" i="4" a="1"/>
  <c r="AL79" i="4" s="1"/>
  <c r="AM278" i="21" s="1"/>
  <c r="Y278" i="21"/>
  <c r="AH65" i="4" a="1"/>
  <c r="AH65" i="4" s="1"/>
  <c r="U265" i="21"/>
  <c r="AI60" i="4" a="1"/>
  <c r="AI60" i="4" s="1"/>
  <c r="U257" i="21"/>
  <c r="AE66" i="4" a="1"/>
  <c r="AE66" i="4" s="1"/>
  <c r="Q252" i="21"/>
  <c r="AI51" i="4" a="1"/>
  <c r="AI51" i="4" s="1"/>
  <c r="AJ241" i="21" s="1"/>
  <c r="U241" i="21"/>
  <c r="AL57" i="4" a="1"/>
  <c r="AL57" i="4" s="1"/>
  <c r="AM230" i="21" s="1"/>
  <c r="Y230" i="21"/>
  <c r="AK35" i="4" a="1"/>
  <c r="AK35" i="4" s="1"/>
  <c r="AL254" i="21" s="1"/>
  <c r="W254" i="21"/>
  <c r="AB103" i="4" a="1"/>
  <c r="AB103" i="4" s="1"/>
  <c r="AC302" i="21" s="1"/>
  <c r="O302" i="21"/>
  <c r="AC77" i="4" a="1"/>
  <c r="AC77" i="4" s="1"/>
  <c r="AD276" i="21" s="1"/>
  <c r="AE53" i="4" a="1"/>
  <c r="AE53" i="4" s="1"/>
  <c r="AF65" i="4" a="1"/>
  <c r="AF65" i="4" s="1"/>
  <c r="AG265" i="21" s="1"/>
  <c r="AF31" i="4" a="1"/>
  <c r="AF31" i="4" s="1"/>
  <c r="AG260" i="21" s="1"/>
  <c r="AI87" i="4" a="1"/>
  <c r="AI87" i="4" s="1"/>
  <c r="AJ286" i="21" s="1"/>
  <c r="U286" i="21"/>
  <c r="AE82" i="4" a="1"/>
  <c r="AE82" i="4" s="1"/>
  <c r="AF281" i="21" s="1"/>
  <c r="Q281" i="21"/>
  <c r="AI79" i="4" a="1"/>
  <c r="AI79" i="4" s="1"/>
  <c r="AJ278" i="21" s="1"/>
  <c r="U278" i="21"/>
  <c r="AE65" i="4" a="1"/>
  <c r="AE65" i="4" s="1"/>
  <c r="Q265" i="21"/>
  <c r="AI54" i="4" a="1"/>
  <c r="AI54" i="4" s="1"/>
  <c r="U262" i="21"/>
  <c r="AE60" i="4" a="1"/>
  <c r="AE60" i="4" s="1"/>
  <c r="Q257" i="21"/>
  <c r="AI35" i="4" a="1"/>
  <c r="AI35" i="4" s="1"/>
  <c r="AJ254" i="21" s="1"/>
  <c r="U254" i="21"/>
  <c r="AE44" i="4" a="1"/>
  <c r="AE44" i="4" s="1"/>
  <c r="Q249" i="21"/>
  <c r="AI43" i="4" a="1"/>
  <c r="AI43" i="4" s="1"/>
  <c r="AJ246" i="21" s="1"/>
  <c r="U246" i="21"/>
  <c r="AE51" i="4" a="1"/>
  <c r="AE51" i="4" s="1"/>
  <c r="AF241" i="21" s="1"/>
  <c r="Q241" i="21"/>
  <c r="AI39" i="4" a="1"/>
  <c r="AI39" i="4" s="1"/>
  <c r="AJ238" i="21" s="1"/>
  <c r="U238" i="21"/>
  <c r="AE48" i="4" a="1"/>
  <c r="AE48" i="4" s="1"/>
  <c r="AF233" i="21" s="1"/>
  <c r="Q233" i="21"/>
  <c r="AI57" i="4" a="1"/>
  <c r="AI57" i="4" s="1"/>
  <c r="AJ230" i="21" s="1"/>
  <c r="U230" i="21"/>
  <c r="AD91" i="4" a="1"/>
  <c r="AD91" i="4" s="1"/>
  <c r="AE290" i="21" s="1"/>
  <c r="AB92" i="4" a="1"/>
  <c r="AB92" i="4" s="1"/>
  <c r="AC291" i="21" s="1"/>
  <c r="AB100" i="4" a="1"/>
  <c r="AB100" i="4" s="1"/>
  <c r="AC299" i="21" s="1"/>
  <c r="AC97" i="4" a="1"/>
  <c r="AC97" i="4" s="1"/>
  <c r="AD296" i="21" s="1"/>
  <c r="AE73" i="4" a="1"/>
  <c r="AE73" i="4" s="1"/>
  <c r="AF272" i="21" s="1"/>
  <c r="AI102" i="4" a="1"/>
  <c r="AI102" i="4" s="1"/>
  <c r="AJ301" i="21" s="1"/>
  <c r="AC91" i="4" a="1"/>
  <c r="AC91" i="4" s="1"/>
  <c r="AD290" i="21" s="1"/>
  <c r="AD84" i="4" a="1"/>
  <c r="AD84" i="4" s="1"/>
  <c r="AE283" i="21" s="1"/>
  <c r="AC92" i="4" a="1"/>
  <c r="AC92" i="4" s="1"/>
  <c r="AD291" i="21" s="1"/>
  <c r="AC100" i="4" a="1"/>
  <c r="AC100" i="4" s="1"/>
  <c r="AD299" i="21" s="1"/>
  <c r="AK95" i="4" a="1"/>
  <c r="AK95" i="4" s="1"/>
  <c r="AL294" i="21" s="1"/>
  <c r="AB102" i="4" a="1"/>
  <c r="AB102" i="4" s="1"/>
  <c r="AC301" i="21" s="1"/>
  <c r="Y91" i="4"/>
  <c r="Z91" i="4" s="1"/>
  <c r="AA290" i="21" s="1"/>
  <c r="AD77" i="4" a="1"/>
  <c r="AD77" i="4" s="1"/>
  <c r="AE276" i="21" s="1"/>
  <c r="AE98" i="4" a="1"/>
  <c r="AE98" i="4" s="1"/>
  <c r="AF297" i="21" s="1"/>
  <c r="Q297" i="21"/>
  <c r="AI95" i="4" a="1"/>
  <c r="AI95" i="4" s="1"/>
  <c r="AJ294" i="21" s="1"/>
  <c r="U294" i="21"/>
  <c r="AL34" i="4" a="1"/>
  <c r="AL34" i="4" s="1"/>
  <c r="AE64" i="4" a="1"/>
  <c r="AE64" i="4" s="1"/>
  <c r="AF35" i="4" a="1"/>
  <c r="AF35" i="4" s="1"/>
  <c r="AG254" i="21" s="1"/>
  <c r="AB40" i="4" a="1"/>
  <c r="AB40" i="4" s="1"/>
  <c r="AC259" i="21" s="1"/>
  <c r="AF53" i="4" a="1"/>
  <c r="AF53" i="4" s="1"/>
  <c r="AG252" i="21" s="1"/>
  <c r="AF71" i="4" a="1"/>
  <c r="AF71" i="4" s="1"/>
  <c r="AG270" i="21" s="1"/>
  <c r="AH84" i="4" a="1"/>
  <c r="AH84" i="4" s="1"/>
  <c r="AI283" i="21" s="1"/>
  <c r="AD92" i="4" a="1"/>
  <c r="AD92" i="4" s="1"/>
  <c r="AE291" i="21" s="1"/>
  <c r="AF95" i="4" a="1"/>
  <c r="AF95" i="4" s="1"/>
  <c r="AG294" i="21" s="1"/>
  <c r="AC53" i="4" a="1"/>
  <c r="AC53" i="4" s="1"/>
  <c r="AL101" i="4" a="1"/>
  <c r="AL101" i="4" s="1"/>
  <c r="AM300" i="21" s="1"/>
  <c r="AL90" i="4" a="1"/>
  <c r="AL90" i="4" s="1"/>
  <c r="AM289" i="21" s="1"/>
  <c r="AD75" i="4" a="1"/>
  <c r="AD75" i="4" s="1"/>
  <c r="AE274" i="21" s="1"/>
  <c r="AD31" i="4" a="1"/>
  <c r="AD31" i="4" s="1"/>
  <c r="AD36" i="4" a="1"/>
  <c r="AD36" i="4" s="1"/>
  <c r="AE240" i="21" s="1"/>
  <c r="AL100" i="4" a="1"/>
  <c r="AL100" i="4" s="1"/>
  <c r="AM299" i="21" s="1"/>
  <c r="X299" i="21"/>
  <c r="AD98" i="4" a="1"/>
  <c r="AD98" i="4" s="1"/>
  <c r="AE297" i="21" s="1"/>
  <c r="P297" i="21"/>
  <c r="AH95" i="4" a="1"/>
  <c r="AH95" i="4" s="1"/>
  <c r="AI294" i="21" s="1"/>
  <c r="T294" i="21"/>
  <c r="AL92" i="4" a="1"/>
  <c r="AL92" i="4" s="1"/>
  <c r="AM291" i="21" s="1"/>
  <c r="X291" i="21"/>
  <c r="AH87" i="4" a="1"/>
  <c r="AH87" i="4" s="1"/>
  <c r="AI286" i="21" s="1"/>
  <c r="T286" i="21"/>
  <c r="AL84" i="4" a="1"/>
  <c r="AL84" i="4" s="1"/>
  <c r="AM283" i="21" s="1"/>
  <c r="X283" i="21"/>
  <c r="AD82" i="4" a="1"/>
  <c r="AD82" i="4" s="1"/>
  <c r="AE281" i="21" s="1"/>
  <c r="P281" i="21"/>
  <c r="AL76" i="4" a="1"/>
  <c r="AL76" i="4" s="1"/>
  <c r="AM275" i="21" s="1"/>
  <c r="X275" i="21"/>
  <c r="AD74" i="4" a="1"/>
  <c r="AD74" i="4" s="1"/>
  <c r="AE273" i="21" s="1"/>
  <c r="P273" i="21"/>
  <c r="AD65" i="4" a="1"/>
  <c r="AD65" i="4" s="1"/>
  <c r="P265" i="21"/>
  <c r="AH54" i="4" a="1"/>
  <c r="AH54" i="4" s="1"/>
  <c r="AI262" i="21" s="1"/>
  <c r="T262" i="21"/>
  <c r="AL40" i="4" a="1"/>
  <c r="AL40" i="4" s="1"/>
  <c r="X259" i="21"/>
  <c r="AH35" i="4" a="1"/>
  <c r="AH35" i="4" s="1"/>
  <c r="AI254" i="21" s="1"/>
  <c r="T254" i="21"/>
  <c r="AL33" i="4" a="1"/>
  <c r="AL33" i="4" s="1"/>
  <c r="AM251" i="21" s="1"/>
  <c r="X251" i="21"/>
  <c r="AD44" i="4" a="1"/>
  <c r="AD44" i="4" s="1"/>
  <c r="AE249" i="21" s="1"/>
  <c r="P249" i="21"/>
  <c r="AG43" i="4" a="1"/>
  <c r="AG43" i="4" s="1"/>
  <c r="AH246" i="21" s="1"/>
  <c r="T246" i="21"/>
  <c r="AK29" i="4" a="1"/>
  <c r="AK29" i="4" s="1"/>
  <c r="AL243" i="21" s="1"/>
  <c r="X243" i="21"/>
  <c r="AD51" i="4" a="1"/>
  <c r="AD51" i="4" s="1"/>
  <c r="AE241" i="21" s="1"/>
  <c r="P241" i="21"/>
  <c r="AG39" i="4" a="1"/>
  <c r="AG39" i="4" s="1"/>
  <c r="AH238" i="21" s="1"/>
  <c r="T238" i="21"/>
  <c r="AL50" i="4" a="1"/>
  <c r="AL50" i="4" s="1"/>
  <c r="X235" i="21"/>
  <c r="AC48" i="4" a="1"/>
  <c r="AC48" i="4" s="1"/>
  <c r="P233" i="21"/>
  <c r="AH57" i="4" a="1"/>
  <c r="AH57" i="4" s="1"/>
  <c r="AI230" i="21" s="1"/>
  <c r="T230" i="21"/>
  <c r="AI94" i="4" a="1"/>
  <c r="AI94" i="4" s="1"/>
  <c r="AJ293" i="21" s="1"/>
  <c r="AK101" i="4" a="1"/>
  <c r="AK101" i="4" s="1"/>
  <c r="AL300" i="21" s="1"/>
  <c r="AJ90" i="4" a="1"/>
  <c r="AJ90" i="4" s="1"/>
  <c r="AK289" i="21" s="1"/>
  <c r="AC75" i="4" a="1"/>
  <c r="AC75" i="4" s="1"/>
  <c r="AD274" i="21" s="1"/>
  <c r="AC38" i="4" a="1"/>
  <c r="AC38" i="4" s="1"/>
  <c r="AD258" i="21" s="1"/>
  <c r="AK100" i="4" a="1"/>
  <c r="AK100" i="4" s="1"/>
  <c r="AL299" i="21" s="1"/>
  <c r="W299" i="21"/>
  <c r="AC98" i="4" a="1"/>
  <c r="AC98" i="4" s="1"/>
  <c r="AD297" i="21" s="1"/>
  <c r="O297" i="21"/>
  <c r="AG95" i="4" a="1"/>
  <c r="AG95" i="4" s="1"/>
  <c r="AH294" i="21" s="1"/>
  <c r="S294" i="21"/>
  <c r="AK92" i="4" a="1"/>
  <c r="AK92" i="4" s="1"/>
  <c r="AL291" i="21" s="1"/>
  <c r="W291" i="21"/>
  <c r="AG87" i="4" a="1"/>
  <c r="AG87" i="4" s="1"/>
  <c r="AH286" i="21" s="1"/>
  <c r="S286" i="21"/>
  <c r="AC82" i="4" a="1"/>
  <c r="AC82" i="4" s="1"/>
  <c r="AD281" i="21" s="1"/>
  <c r="O281" i="21"/>
  <c r="AG79" i="4" a="1"/>
  <c r="AG79" i="4" s="1"/>
  <c r="AH278" i="21" s="1"/>
  <c r="S278" i="21"/>
  <c r="AC65" i="4" a="1"/>
  <c r="AC65" i="4" s="1"/>
  <c r="AD265" i="21" s="1"/>
  <c r="O265" i="21"/>
  <c r="AC60" i="4" a="1"/>
  <c r="AC60" i="4" s="1"/>
  <c r="AD257" i="21" s="1"/>
  <c r="O257" i="21"/>
  <c r="AC44" i="4" a="1"/>
  <c r="AC44" i="4" s="1"/>
  <c r="AD249" i="21" s="1"/>
  <c r="O249" i="21"/>
  <c r="AL93" i="4" a="1"/>
  <c r="AL93" i="4" s="1"/>
  <c r="AM292" i="21" s="1"/>
  <c r="AJ101" i="4" a="1"/>
  <c r="AJ101" i="4" s="1"/>
  <c r="AK300" i="21" s="1"/>
  <c r="AK74" i="4" a="1"/>
  <c r="AK74" i="4" s="1"/>
  <c r="AL273" i="21" s="1"/>
  <c r="AB82" i="4" a="1"/>
  <c r="AB82" i="4" s="1"/>
  <c r="AC281" i="21" s="1"/>
  <c r="N281" i="21"/>
  <c r="V243" i="21"/>
  <c r="V235" i="21"/>
  <c r="AL103" i="4" a="1"/>
  <c r="AL103" i="4" s="1"/>
  <c r="AM302" i="21" s="1"/>
  <c r="X302" i="21"/>
  <c r="AE103" i="4" a="1"/>
  <c r="AE103" i="4" s="1"/>
  <c r="AF302" i="21" s="1"/>
  <c r="AE91" i="4" a="1"/>
  <c r="AE91" i="4" s="1"/>
  <c r="AF290" i="21" s="1"/>
  <c r="AD97" i="4" a="1"/>
  <c r="AD97" i="4" s="1"/>
  <c r="AE296" i="21" s="1"/>
  <c r="AB38" i="4" a="1"/>
  <c r="AB38" i="4" s="1"/>
  <c r="AC258" i="21" s="1"/>
  <c r="AK72" i="4" a="1"/>
  <c r="AK72" i="4" s="1"/>
  <c r="AL271" i="21" s="1"/>
  <c r="AJ78" i="4" a="1"/>
  <c r="AJ78" i="4" s="1"/>
  <c r="AK277" i="21" s="1"/>
  <c r="AB94" i="4" a="1"/>
  <c r="AB94" i="4" s="1"/>
  <c r="AC293" i="21" s="1"/>
  <c r="AE61" i="4" a="1"/>
  <c r="AE61" i="4" s="1"/>
  <c r="AI101" i="4" a="1"/>
  <c r="AI101" i="4" s="1"/>
  <c r="AJ300" i="21" s="1"/>
  <c r="AF90" i="4" a="1"/>
  <c r="AF90" i="4" s="1"/>
  <c r="AG289" i="21" s="1"/>
  <c r="AI74" i="4" a="1"/>
  <c r="AI74" i="4" s="1"/>
  <c r="AJ273" i="21" s="1"/>
  <c r="AL60" i="4" a="1"/>
  <c r="AL60" i="4" s="1"/>
  <c r="AM257" i="21" s="1"/>
  <c r="AI100" i="4" a="1"/>
  <c r="AI100" i="4" s="1"/>
  <c r="AJ299" i="21" s="1"/>
  <c r="U299" i="21"/>
  <c r="AL97" i="4" a="1"/>
  <c r="AL97" i="4" s="1"/>
  <c r="AM296" i="21" s="1"/>
  <c r="Y296" i="21"/>
  <c r="AE95" i="4" a="1"/>
  <c r="AE95" i="4" s="1"/>
  <c r="AF294" i="21" s="1"/>
  <c r="Q294" i="21"/>
  <c r="AH92" i="4" a="1"/>
  <c r="AH92" i="4" s="1"/>
  <c r="AI291" i="21" s="1"/>
  <c r="U291" i="21"/>
  <c r="AE87" i="4" a="1"/>
  <c r="AE87" i="4" s="1"/>
  <c r="AF286" i="21" s="1"/>
  <c r="Q286" i="21"/>
  <c r="AE79" i="4" a="1"/>
  <c r="AE79" i="4" s="1"/>
  <c r="AF278" i="21" s="1"/>
  <c r="Q278" i="21"/>
  <c r="AH76" i="4" a="1"/>
  <c r="AH76" i="4" s="1"/>
  <c r="AI275" i="21" s="1"/>
  <c r="U275" i="21"/>
  <c r="AL53" i="4" a="1"/>
  <c r="AL53" i="4" s="1"/>
  <c r="AM264" i="21" s="1"/>
  <c r="Y264" i="21"/>
  <c r="AE54" i="4" a="1"/>
  <c r="AE54" i="4" s="1"/>
  <c r="AF262" i="21" s="1"/>
  <c r="Q262" i="21"/>
  <c r="AI40" i="4" a="1"/>
  <c r="AI40" i="4" s="1"/>
  <c r="AJ259" i="21" s="1"/>
  <c r="U259" i="21"/>
  <c r="AD35" i="4" a="1"/>
  <c r="AD35" i="4" s="1"/>
  <c r="AE254" i="21" s="1"/>
  <c r="Q254" i="21"/>
  <c r="AI33" i="4" a="1"/>
  <c r="AI33" i="4" s="1"/>
  <c r="AJ251" i="21" s="1"/>
  <c r="U251" i="21"/>
  <c r="AI29" i="4" a="1"/>
  <c r="AI29" i="4" s="1"/>
  <c r="U243" i="21"/>
  <c r="AL36" i="4" a="1"/>
  <c r="AL36" i="4" s="1"/>
  <c r="Y240" i="21"/>
  <c r="AE39" i="4" a="1"/>
  <c r="AE39" i="4" s="1"/>
  <c r="AF238" i="21" s="1"/>
  <c r="Q238" i="21"/>
  <c r="AI50" i="4" a="1"/>
  <c r="AI50" i="4" s="1"/>
  <c r="U235" i="21"/>
  <c r="AL63" i="4" a="1"/>
  <c r="AL63" i="4" s="1"/>
  <c r="Y232" i="21"/>
  <c r="AE57" i="4" a="1"/>
  <c r="AE57" i="4" s="1"/>
  <c r="Q230" i="21"/>
  <c r="AK93" i="4" a="1"/>
  <c r="AK93" i="4" s="1"/>
  <c r="AL292" i="21" s="1"/>
  <c r="AJ98" i="4" a="1"/>
  <c r="AJ98" i="4" s="1"/>
  <c r="AK297" i="21" s="1"/>
  <c r="AB78" i="4" a="1"/>
  <c r="AB78" i="4" s="1"/>
  <c r="AC277" i="21" s="1"/>
  <c r="AD101" i="4" a="1"/>
  <c r="AD101" i="4" s="1"/>
  <c r="AE300" i="21" s="1"/>
  <c r="AL91" i="4" a="1"/>
  <c r="AL91" i="4" s="1"/>
  <c r="AM290" i="21" s="1"/>
  <c r="AH30" i="4" a="1"/>
  <c r="AH30" i="4" s="1"/>
  <c r="AH101" i="4" a="1"/>
  <c r="AH101" i="4" s="1"/>
  <c r="AI300" i="21" s="1"/>
  <c r="AH88" i="4" a="1"/>
  <c r="AH88" i="4" s="1"/>
  <c r="AI287" i="21" s="1"/>
  <c r="AL61" i="4" a="1"/>
  <c r="AL61" i="4" s="1"/>
  <c r="AM256" i="21" s="1"/>
  <c r="X256" i="21"/>
  <c r="AJ103" i="4" a="1"/>
  <c r="AJ103" i="4" s="1"/>
  <c r="AK302" i="21" s="1"/>
  <c r="V302" i="21"/>
  <c r="AC101" i="4" a="1"/>
  <c r="AC101" i="4" s="1"/>
  <c r="AD300" i="21" s="1"/>
  <c r="O300" i="21"/>
  <c r="AH94" i="4" a="1"/>
  <c r="AH94" i="4" s="1"/>
  <c r="AI293" i="21" s="1"/>
  <c r="AJ100" i="4" a="1"/>
  <c r="AJ100" i="4" s="1"/>
  <c r="AK299" i="21" s="1"/>
  <c r="V299" i="21"/>
  <c r="AB98" i="4" a="1"/>
  <c r="AB98" i="4" s="1"/>
  <c r="AC297" i="21" s="1"/>
  <c r="N297" i="21"/>
  <c r="AB90" i="4" a="1"/>
  <c r="AB90" i="4" s="1"/>
  <c r="AC289" i="21" s="1"/>
  <c r="N289" i="21"/>
  <c r="AF87" i="4" a="1"/>
  <c r="AF87" i="4" s="1"/>
  <c r="AG286" i="21" s="1"/>
  <c r="R286" i="21"/>
  <c r="AL72" i="4" a="1"/>
  <c r="AL72" i="4" s="1"/>
  <c r="AM271" i="21" s="1"/>
  <c r="AB93" i="4" a="1"/>
  <c r="AB93" i="4" s="1"/>
  <c r="AC292" i="21" s="1"/>
  <c r="AK60" i="4" a="1"/>
  <c r="AK60" i="4" s="1"/>
  <c r="AD95" i="4" a="1"/>
  <c r="AD95" i="4" s="1"/>
  <c r="AE294" i="21" s="1"/>
  <c r="P294" i="21"/>
  <c r="AL89" i="4" a="1"/>
  <c r="AL89" i="4" s="1"/>
  <c r="AM288" i="21" s="1"/>
  <c r="X288" i="21"/>
  <c r="AD87" i="4" a="1"/>
  <c r="AD87" i="4" s="1"/>
  <c r="AE286" i="21" s="1"/>
  <c r="P286" i="21"/>
  <c r="AL81" i="4" a="1"/>
  <c r="AL81" i="4" s="1"/>
  <c r="AM280" i="21" s="1"/>
  <c r="X280" i="21"/>
  <c r="AJ64" i="4" a="1"/>
  <c r="AJ64" i="4" s="1"/>
  <c r="AK245" i="21" s="1"/>
  <c r="AJ58" i="4" a="1"/>
  <c r="AJ58" i="4" s="1"/>
  <c r="AB32" i="4" a="1"/>
  <c r="AB32" i="4" s="1"/>
  <c r="AC255" i="21" s="1"/>
  <c r="AJ102" i="4" a="1"/>
  <c r="AJ102" i="4" s="1"/>
  <c r="AK301" i="21" s="1"/>
  <c r="AK91" i="4" a="1"/>
  <c r="AK91" i="4" s="1"/>
  <c r="AL290" i="21" s="1"/>
  <c r="Y30" i="4"/>
  <c r="Z30" i="4" s="1"/>
  <c r="AG101" i="4" a="1"/>
  <c r="AG101" i="4" s="1"/>
  <c r="AH300" i="21" s="1"/>
  <c r="AG88" i="4" a="1"/>
  <c r="AG88" i="4" s="1"/>
  <c r="AH287" i="21" s="1"/>
  <c r="AD73" i="4" a="1"/>
  <c r="AD73" i="4" s="1"/>
  <c r="AE272" i="21" s="1"/>
  <c r="AD61" i="4" a="1"/>
  <c r="AD61" i="4" s="1"/>
  <c r="AL56" i="4" a="1"/>
  <c r="AL56" i="4" s="1"/>
  <c r="AM236" i="21" s="1"/>
  <c r="AG100" i="4" a="1"/>
  <c r="AG100" i="4" s="1"/>
  <c r="AH299" i="21" s="1"/>
  <c r="S299" i="21"/>
  <c r="AK97" i="4" a="1"/>
  <c r="AK97" i="4" s="1"/>
  <c r="AL296" i="21" s="1"/>
  <c r="W296" i="21"/>
  <c r="AC95" i="4" a="1"/>
  <c r="AC95" i="4" s="1"/>
  <c r="AD294" i="21" s="1"/>
  <c r="O294" i="21"/>
  <c r="AK89" i="4" a="1"/>
  <c r="AK89" i="4" s="1"/>
  <c r="AL288" i="21" s="1"/>
  <c r="W288" i="21"/>
  <c r="AC87" i="4" a="1"/>
  <c r="AC87" i="4" s="1"/>
  <c r="AD286" i="21" s="1"/>
  <c r="O286" i="21"/>
  <c r="AG84" i="4" a="1"/>
  <c r="AG84" i="4" s="1"/>
  <c r="AH283" i="21" s="1"/>
  <c r="S283" i="21"/>
  <c r="AK81" i="4" a="1"/>
  <c r="AK81" i="4" s="1"/>
  <c r="AL280" i="21" s="1"/>
  <c r="W280" i="21"/>
  <c r="AC79" i="4" a="1"/>
  <c r="AC79" i="4" s="1"/>
  <c r="AD278" i="21" s="1"/>
  <c r="O278" i="21"/>
  <c r="AG76" i="4" a="1"/>
  <c r="AG76" i="4" s="1"/>
  <c r="AH275" i="21" s="1"/>
  <c r="S275" i="21"/>
  <c r="AC54" i="4" a="1"/>
  <c r="AC54" i="4" s="1"/>
  <c r="AD262" i="21" s="1"/>
  <c r="O262" i="21"/>
  <c r="AG40" i="4" a="1"/>
  <c r="AG40" i="4" s="1"/>
  <c r="AH259" i="21" s="1"/>
  <c r="S259" i="21"/>
  <c r="AK61" i="4" a="1"/>
  <c r="AK61" i="4" s="1"/>
  <c r="AL256" i="21" s="1"/>
  <c r="W256" i="21"/>
  <c r="AC35" i="4" a="1"/>
  <c r="AC35" i="4" s="1"/>
  <c r="AD254" i="21" s="1"/>
  <c r="O254" i="21"/>
  <c r="AG33" i="4" a="1"/>
  <c r="AG33" i="4" s="1"/>
  <c r="AH251" i="21" s="1"/>
  <c r="S251" i="21"/>
  <c r="AK41" i="4" a="1"/>
  <c r="AK41" i="4" s="1"/>
  <c r="AL248" i="21" s="1"/>
  <c r="W248" i="21"/>
  <c r="AC43" i="4" a="1"/>
  <c r="AC43" i="4" s="1"/>
  <c r="AD246" i="21" s="1"/>
  <c r="O246" i="21"/>
  <c r="AG29" i="4" a="1"/>
  <c r="AG29" i="4" s="1"/>
  <c r="AH243" i="21" s="1"/>
  <c r="S243" i="21"/>
  <c r="AK36" i="4" a="1"/>
  <c r="AK36" i="4" s="1"/>
  <c r="W240" i="21"/>
  <c r="AC39" i="4" a="1"/>
  <c r="AC39" i="4" s="1"/>
  <c r="AD238" i="21" s="1"/>
  <c r="O238" i="21"/>
  <c r="AG50" i="4" a="1"/>
  <c r="AG50" i="4" s="1"/>
  <c r="AH235" i="21" s="1"/>
  <c r="S235" i="21"/>
  <c r="AK63" i="4" a="1"/>
  <c r="AK63" i="4" s="1"/>
  <c r="W232" i="21"/>
  <c r="AC57" i="4" a="1"/>
  <c r="AC57" i="4" s="1"/>
  <c r="O230" i="21"/>
  <c r="Y93" i="4"/>
  <c r="Z93" i="4" s="1"/>
  <c r="AA292" i="21" s="1"/>
  <c r="AK77" i="4" a="1"/>
  <c r="AK77" i="4" s="1"/>
  <c r="AL276" i="21" s="1"/>
  <c r="AH100" i="4" a="1"/>
  <c r="AH100" i="4" s="1"/>
  <c r="AI299" i="21" s="1"/>
  <c r="T299" i="21"/>
  <c r="AB51" i="4" a="1"/>
  <c r="AB51" i="4" s="1"/>
  <c r="AC241" i="21" s="1"/>
  <c r="AK64" i="4" a="1"/>
  <c r="AK64" i="4" s="1"/>
  <c r="AL245" i="21" s="1"/>
  <c r="AK58" i="4" a="1"/>
  <c r="AK58" i="4" s="1"/>
  <c r="AL250" i="21" s="1"/>
  <c r="AJ32" i="4" a="1"/>
  <c r="AJ32" i="4" s="1"/>
  <c r="AB31" i="4" a="1"/>
  <c r="AB31" i="4" s="1"/>
  <c r="AC260" i="21" s="1"/>
  <c r="AD79" i="4" a="1"/>
  <c r="AD79" i="4" s="1"/>
  <c r="AE278" i="21" s="1"/>
  <c r="AB86" i="4" a="1"/>
  <c r="AB86" i="4" s="1"/>
  <c r="AC285" i="21" s="1"/>
  <c r="AK102" i="4" a="1"/>
  <c r="AK102" i="4" s="1"/>
  <c r="AL301" i="21" s="1"/>
  <c r="AF103" i="4" a="1"/>
  <c r="AF103" i="4" s="1"/>
  <c r="AG302" i="21" s="1"/>
  <c r="AH91" i="4" a="1"/>
  <c r="AH91" i="4" s="1"/>
  <c r="AI290" i="21" s="1"/>
  <c r="AD33" i="4" a="1"/>
  <c r="AD33" i="4" s="1"/>
  <c r="AE251" i="21" s="1"/>
  <c r="AF101" i="4" a="1"/>
  <c r="AF101" i="4" s="1"/>
  <c r="AG300" i="21" s="1"/>
  <c r="AF88" i="4" a="1"/>
  <c r="AF88" i="4" s="1"/>
  <c r="AG287" i="21" s="1"/>
  <c r="AI72" i="4" a="1"/>
  <c r="AI72" i="4" s="1"/>
  <c r="AJ271" i="21" s="1"/>
  <c r="AC61" i="4" a="1"/>
  <c r="AC61" i="4" s="1"/>
  <c r="AK56" i="4" a="1"/>
  <c r="AK56" i="4" s="1"/>
  <c r="AL236" i="21" s="1"/>
  <c r="AF100" i="4" a="1"/>
  <c r="AF100" i="4" s="1"/>
  <c r="AG299" i="21" s="1"/>
  <c r="R299" i="21"/>
  <c r="AJ97" i="4" a="1"/>
  <c r="AJ97" i="4" s="1"/>
  <c r="AK296" i="21" s="1"/>
  <c r="V296" i="21"/>
  <c r="AB95" i="4" a="1"/>
  <c r="AB95" i="4" s="1"/>
  <c r="AC294" i="21" s="1"/>
  <c r="N294" i="21"/>
  <c r="AF92" i="4" a="1"/>
  <c r="AF92" i="4" s="1"/>
  <c r="AG291" i="21" s="1"/>
  <c r="R291" i="21"/>
  <c r="AI89" i="4" a="1"/>
  <c r="AI89" i="4" s="1"/>
  <c r="AJ288" i="21" s="1"/>
  <c r="V288" i="21"/>
  <c r="AB87" i="4" a="1"/>
  <c r="AB87" i="4" s="1"/>
  <c r="AC286" i="21" s="1"/>
  <c r="N286" i="21"/>
  <c r="AF84" i="4" a="1"/>
  <c r="AF84" i="4" s="1"/>
  <c r="AG283" i="21" s="1"/>
  <c r="R283" i="21"/>
  <c r="AJ81" i="4" a="1"/>
  <c r="AJ81" i="4" s="1"/>
  <c r="AK280" i="21" s="1"/>
  <c r="V280" i="21"/>
  <c r="AB79" i="4" a="1"/>
  <c r="AB79" i="4" s="1"/>
  <c r="AC278" i="21" s="1"/>
  <c r="N278" i="21"/>
  <c r="AF76" i="4" a="1"/>
  <c r="AF76" i="4" s="1"/>
  <c r="AG275" i="21" s="1"/>
  <c r="R275" i="21"/>
  <c r="Y53" i="4"/>
  <c r="V264" i="21"/>
  <c r="AB54" i="4" a="1"/>
  <c r="AB54" i="4" s="1"/>
  <c r="AC262" i="21" s="1"/>
  <c r="N262" i="21"/>
  <c r="AE40" i="4" a="1"/>
  <c r="AE40" i="4" s="1"/>
  <c r="AF259" i="21" s="1"/>
  <c r="R259" i="21"/>
  <c r="AJ61" i="4" a="1"/>
  <c r="AJ61" i="4" s="1"/>
  <c r="AK256" i="21" s="1"/>
  <c r="V256" i="21"/>
  <c r="AF33" i="4" a="1"/>
  <c r="AF33" i="4" s="1"/>
  <c r="R251" i="21"/>
  <c r="Y41" i="4"/>
  <c r="Z41" i="4" s="1"/>
  <c r="V248" i="21"/>
  <c r="AB43" i="4" a="1"/>
  <c r="AB43" i="4" s="1"/>
  <c r="N246" i="21"/>
  <c r="AF29" i="4" a="1"/>
  <c r="AF29" i="4" s="1"/>
  <c r="AG243" i="21" s="1"/>
  <c r="R243" i="21"/>
  <c r="AI36" i="4" a="1"/>
  <c r="AI36" i="4" s="1"/>
  <c r="V240" i="21"/>
  <c r="Y39" i="4"/>
  <c r="Z39" i="4" s="1"/>
  <c r="AA238" i="21" s="1"/>
  <c r="N238" i="21"/>
  <c r="AE50" i="4" a="1"/>
  <c r="AE50" i="4" s="1"/>
  <c r="AF235" i="21" s="1"/>
  <c r="R235" i="21"/>
  <c r="AI63" i="4" a="1"/>
  <c r="AI63" i="4" s="1"/>
  <c r="V232" i="21"/>
  <c r="AB57" i="4" a="1"/>
  <c r="AB57" i="4" s="1"/>
  <c r="N230" i="21"/>
  <c r="AB99" i="4" a="1"/>
  <c r="AB99" i="4" s="1"/>
  <c r="AC298" i="21" s="1"/>
  <c r="AF91" i="4" a="1"/>
  <c r="AF91" i="4" s="1"/>
  <c r="AG290" i="21" s="1"/>
  <c r="AH72" i="4" a="1"/>
  <c r="AH72" i="4" s="1"/>
  <c r="AI271" i="21" s="1"/>
  <c r="AF52" i="4" a="1"/>
  <c r="AF52" i="4" s="1"/>
  <c r="AJ79" i="4" a="1"/>
  <c r="AJ79" i="4" s="1"/>
  <c r="AK278" i="21" s="1"/>
  <c r="AJ86" i="4" a="1"/>
  <c r="AJ86" i="4" s="1"/>
  <c r="AK285" i="21" s="1"/>
  <c r="AJ94" i="4" a="1"/>
  <c r="AJ94" i="4" s="1"/>
  <c r="AK293" i="21" s="1"/>
  <c r="AG96" i="4" a="1"/>
  <c r="AG96" i="4" s="1"/>
  <c r="AH295" i="21" s="1"/>
  <c r="AH89" i="4" a="1"/>
  <c r="AH89" i="4" s="1"/>
  <c r="AI288" i="21" s="1"/>
  <c r="AB101" i="4" a="1"/>
  <c r="AB101" i="4" s="1"/>
  <c r="AC300" i="21" s="1"/>
  <c r="AL85" i="4" a="1"/>
  <c r="AL85" i="4" s="1"/>
  <c r="AM284" i="21" s="1"/>
  <c r="AC72" i="4" a="1"/>
  <c r="AC72" i="4" s="1"/>
  <c r="AD271" i="21" s="1"/>
  <c r="AH32" i="4" a="1"/>
  <c r="AH32" i="4" s="1"/>
  <c r="AD100" i="4" a="1"/>
  <c r="AD100" i="4" s="1"/>
  <c r="AE299" i="21" s="1"/>
  <c r="P299" i="21"/>
  <c r="AG89" i="4" a="1"/>
  <c r="AG89" i="4" s="1"/>
  <c r="AH288" i="21" s="1"/>
  <c r="T288" i="21"/>
  <c r="AC84" i="4" a="1"/>
  <c r="AC84" i="4" s="1"/>
  <c r="AD283" i="21" s="1"/>
  <c r="P283" i="21"/>
  <c r="AL78" i="4" a="1"/>
  <c r="AL78" i="4" s="1"/>
  <c r="AM277" i="21" s="1"/>
  <c r="X277" i="21"/>
  <c r="AK30" i="4" a="1"/>
  <c r="AK30" i="4" s="1"/>
  <c r="AL253" i="21" s="1"/>
  <c r="X253" i="21"/>
  <c r="AG41" i="4" a="1"/>
  <c r="AG41" i="4" s="1"/>
  <c r="AH248" i="21" s="1"/>
  <c r="T248" i="21"/>
  <c r="AD29" i="4" a="1"/>
  <c r="AD29" i="4" s="1"/>
  <c r="P243" i="21"/>
  <c r="AK85" i="4" a="1"/>
  <c r="AK85" i="4" s="1"/>
  <c r="AL284" i="21" s="1"/>
  <c r="AE89" i="4" a="1"/>
  <c r="AE89" i="4" s="1"/>
  <c r="AF288" i="21" s="1"/>
  <c r="AJ99" i="4" a="1"/>
  <c r="AJ99" i="4" s="1"/>
  <c r="AK298" i="21" s="1"/>
  <c r="Y70" i="4"/>
  <c r="Z70" i="4" s="1"/>
  <c r="AA269" i="21" s="1"/>
  <c r="N269" i="21"/>
  <c r="AE69" i="4" a="1"/>
  <c r="AE69" i="4" s="1"/>
  <c r="AF268" i="21" s="1"/>
  <c r="Q268" i="21"/>
  <c r="AI71" i="4" a="1"/>
  <c r="AI71" i="4" s="1"/>
  <c r="AJ270" i="21" s="1"/>
  <c r="U270" i="21"/>
  <c r="AH71" i="4" a="1"/>
  <c r="AH71" i="4" s="1"/>
  <c r="AI270" i="21" s="1"/>
  <c r="T270" i="21"/>
  <c r="AK68" i="4" a="1"/>
  <c r="AK68" i="4" s="1"/>
  <c r="AL267" i="21" s="1"/>
  <c r="X267" i="21"/>
  <c r="AE71" i="4" a="1"/>
  <c r="AE71" i="4" s="1"/>
  <c r="AF270" i="21" s="1"/>
  <c r="Q270" i="21"/>
  <c r="AI68" i="4" a="1"/>
  <c r="AI68" i="4" s="1"/>
  <c r="AJ267" i="21" s="1"/>
  <c r="U267" i="21"/>
  <c r="AL73" i="4" a="1"/>
  <c r="AL73" i="4" s="1"/>
  <c r="AM272" i="21" s="1"/>
  <c r="X272" i="21"/>
  <c r="AC71" i="4" a="1"/>
  <c r="AC71" i="4" s="1"/>
  <c r="AD270" i="21" s="1"/>
  <c r="O270" i="21"/>
  <c r="AG68" i="4" a="1"/>
  <c r="AG68" i="4" s="1"/>
  <c r="AH267" i="21" s="1"/>
  <c r="S267" i="21"/>
  <c r="AI73" i="4" a="1"/>
  <c r="AI73" i="4" s="1"/>
  <c r="AJ272" i="21" s="1"/>
  <c r="V272" i="21"/>
  <c r="Y71" i="4"/>
  <c r="Z71" i="4" s="1"/>
  <c r="AA270" i="21" s="1"/>
  <c r="N270" i="21"/>
  <c r="AF68" i="4" a="1"/>
  <c r="AF68" i="4" s="1"/>
  <c r="AG267" i="21" s="1"/>
  <c r="R267" i="21"/>
  <c r="AD68" i="4" a="1"/>
  <c r="AD68" i="4" s="1"/>
  <c r="AE267" i="21" s="1"/>
  <c r="P267" i="21"/>
  <c r="AL175" i="21"/>
  <c r="O179" i="21"/>
  <c r="S176" i="21"/>
  <c r="W173" i="21"/>
  <c r="S168" i="21"/>
  <c r="W165" i="21"/>
  <c r="O163" i="21"/>
  <c r="W157" i="21"/>
  <c r="O155" i="21"/>
  <c r="M180" i="21"/>
  <c r="R176" i="21"/>
  <c r="V173" i="21"/>
  <c r="R168" i="21"/>
  <c r="N163" i="21"/>
  <c r="V157" i="21"/>
  <c r="N155" i="21"/>
  <c r="Q176" i="21"/>
  <c r="U173" i="21"/>
  <c r="Y154" i="21"/>
  <c r="AJ161" i="21"/>
  <c r="AK164" i="21"/>
  <c r="AC176" i="21"/>
  <c r="X178" i="21"/>
  <c r="T173" i="21"/>
  <c r="T157" i="21"/>
  <c r="X154" i="21"/>
  <c r="AG164" i="21"/>
  <c r="AL155" i="21"/>
  <c r="AK161" i="21"/>
  <c r="AL164" i="21"/>
  <c r="Y186" i="21"/>
  <c r="W178" i="21"/>
  <c r="S173" i="21"/>
  <c r="O168" i="21"/>
  <c r="S165" i="21"/>
  <c r="W154" i="21"/>
  <c r="M156" i="21"/>
  <c r="AM164" i="21"/>
  <c r="AF176" i="21"/>
  <c r="M181" i="21"/>
  <c r="N176" i="21"/>
  <c r="R165" i="21"/>
  <c r="U178" i="21"/>
  <c r="Q165" i="21"/>
  <c r="U154" i="21"/>
  <c r="AC159" i="21"/>
  <c r="AG168" i="21"/>
  <c r="AL181" i="21"/>
  <c r="T178" i="21"/>
  <c r="P173" i="21"/>
  <c r="P165" i="21"/>
  <c r="T154" i="21"/>
  <c r="S154" i="21"/>
  <c r="AJ176" i="21"/>
  <c r="T186" i="21"/>
  <c r="R178" i="21"/>
  <c r="N165" i="21"/>
  <c r="R154" i="21"/>
  <c r="Q178" i="21"/>
  <c r="Y172" i="21"/>
  <c r="U167" i="21"/>
  <c r="Y156" i="21"/>
  <c r="P178" i="21"/>
  <c r="X156" i="21"/>
  <c r="P154" i="21"/>
  <c r="AG165" i="21"/>
  <c r="M183" i="21"/>
  <c r="O178" i="21"/>
  <c r="W172" i="21"/>
  <c r="S167" i="21"/>
  <c r="W156" i="21"/>
  <c r="O154" i="21"/>
  <c r="V156" i="21"/>
  <c r="N154" i="21"/>
  <c r="AI159" i="21"/>
  <c r="AJ159" i="21"/>
  <c r="M177" i="21"/>
  <c r="O186" i="21"/>
  <c r="Q175" i="21"/>
  <c r="Y169" i="21"/>
  <c r="Y153" i="21"/>
  <c r="AI165" i="21"/>
  <c r="AJ183" i="21"/>
  <c r="AK165" i="21"/>
  <c r="M169" i="21"/>
  <c r="AG78" i="3" a="1"/>
  <c r="AG78" i="3" s="1"/>
  <c r="AH202" i="21" s="1"/>
  <c r="N186" i="21"/>
  <c r="X161" i="21"/>
  <c r="W153" i="21"/>
  <c r="AE154" i="21"/>
  <c r="AI162" i="21"/>
  <c r="M173" i="21"/>
  <c r="AF154" i="21"/>
  <c r="AJ162" i="21"/>
  <c r="AK162" i="21"/>
  <c r="AC169" i="21"/>
  <c r="M184" i="21"/>
  <c r="S172" i="21"/>
  <c r="W169" i="21"/>
  <c r="S156" i="21"/>
  <c r="V153" i="21"/>
  <c r="AK159" i="21"/>
  <c r="M157" i="21"/>
  <c r="AK177" i="21"/>
  <c r="AC157" i="21"/>
  <c r="M160" i="21"/>
  <c r="AL165" i="21"/>
  <c r="M178" i="21"/>
  <c r="AM162" i="21"/>
  <c r="AM165" i="21"/>
  <c r="AJ173" i="21"/>
  <c r="AB50" i="3" a="1"/>
  <c r="AB50" i="3" s="1"/>
  <c r="AC178" i="21" s="1"/>
  <c r="AH184" i="21"/>
  <c r="AG68" i="3" a="1"/>
  <c r="AG68" i="3" s="1"/>
  <c r="AH192" i="21" s="1"/>
  <c r="N175" i="21"/>
  <c r="R172" i="21"/>
  <c r="V169" i="21"/>
  <c r="R156" i="21"/>
  <c r="U153" i="21"/>
  <c r="Q172" i="21"/>
  <c r="Y166" i="21"/>
  <c r="Q156" i="21"/>
  <c r="T153" i="21"/>
  <c r="AD160" i="21"/>
  <c r="AL184" i="21"/>
  <c r="V185" i="21"/>
  <c r="X158" i="21"/>
  <c r="S153" i="21"/>
  <c r="AG157" i="21"/>
  <c r="AH157" i="21"/>
  <c r="AE160" i="21"/>
  <c r="O180" i="21"/>
  <c r="W166" i="21"/>
  <c r="S161" i="21"/>
  <c r="W158" i="21"/>
  <c r="R153" i="21"/>
  <c r="AI184" i="21"/>
  <c r="AL154" i="21"/>
  <c r="AI157" i="21"/>
  <c r="AF160" i="21"/>
  <c r="AC163" i="21"/>
  <c r="AE174" i="21"/>
  <c r="M185" i="21"/>
  <c r="V182" i="21"/>
  <c r="V174" i="21"/>
  <c r="V166" i="21"/>
  <c r="R161" i="21"/>
  <c r="V158" i="21"/>
  <c r="Q153" i="21"/>
  <c r="U166" i="21"/>
  <c r="Y163" i="21"/>
  <c r="U158" i="21"/>
  <c r="P153" i="21"/>
  <c r="AF166" i="21"/>
  <c r="AD170" i="21"/>
  <c r="AJ174" i="21"/>
  <c r="T166" i="21"/>
  <c r="X163" i="21"/>
  <c r="P161" i="21"/>
  <c r="T158" i="21"/>
  <c r="X155" i="21"/>
  <c r="O153" i="21"/>
  <c r="AI160" i="21"/>
  <c r="AE170" i="21"/>
  <c r="Q185" i="21"/>
  <c r="S174" i="21"/>
  <c r="O169" i="21"/>
  <c r="S166" i="21"/>
  <c r="W163" i="21"/>
  <c r="O161" i="21"/>
  <c r="S158" i="21"/>
  <c r="N153" i="21"/>
  <c r="M170" i="21"/>
  <c r="AK174" i="21"/>
  <c r="AM157" i="21"/>
  <c r="AJ160" i="21"/>
  <c r="AG163" i="21"/>
  <c r="AG170" i="21"/>
  <c r="AC179" i="21"/>
  <c r="R182" i="21"/>
  <c r="R174" i="21"/>
  <c r="V171" i="21"/>
  <c r="N169" i="21"/>
  <c r="R166" i="21"/>
  <c r="V163" i="21"/>
  <c r="N161" i="21"/>
  <c r="R158" i="21"/>
  <c r="V155" i="21"/>
  <c r="AC155" i="21"/>
  <c r="AK160" i="21"/>
  <c r="AH170" i="21"/>
  <c r="M175" i="21"/>
  <c r="Q182" i="21"/>
  <c r="Y176" i="21"/>
  <c r="Q174" i="21"/>
  <c r="U171" i="21"/>
  <c r="Y168" i="21"/>
  <c r="Q166" i="21"/>
  <c r="U163" i="21"/>
  <c r="Y160" i="21"/>
  <c r="Q158" i="21"/>
  <c r="X176" i="21"/>
  <c r="P174" i="21"/>
  <c r="X168" i="21"/>
  <c r="T163" i="21"/>
  <c r="X160" i="21"/>
  <c r="P158" i="21"/>
  <c r="O182" i="21"/>
  <c r="W176" i="21"/>
  <c r="O174" i="21"/>
  <c r="S171" i="21"/>
  <c r="W168" i="21"/>
  <c r="S163" i="21"/>
  <c r="W160" i="21"/>
  <c r="O158" i="21"/>
  <c r="S155" i="21"/>
  <c r="N182" i="21"/>
  <c r="V176" i="21"/>
  <c r="N174" i="21"/>
  <c r="V168" i="21"/>
  <c r="R163" i="21"/>
  <c r="V160" i="21"/>
  <c r="N158" i="21"/>
  <c r="R155" i="21"/>
  <c r="M161" i="21"/>
  <c r="M171" i="21"/>
  <c r="U176" i="21"/>
  <c r="Y173" i="21"/>
  <c r="Q171" i="21"/>
  <c r="U168" i="21"/>
  <c r="Y165" i="21"/>
  <c r="Q163" i="21"/>
  <c r="U160" i="21"/>
  <c r="Y157" i="21"/>
  <c r="Q155" i="21"/>
  <c r="M153" i="21"/>
  <c r="AH155" i="21"/>
  <c r="AC171" i="21"/>
  <c r="AK175" i="21"/>
  <c r="V184" i="21"/>
  <c r="T176" i="21"/>
  <c r="X173" i="21"/>
  <c r="P171" i="21"/>
  <c r="T168" i="21"/>
  <c r="X165" i="21"/>
  <c r="P163" i="21"/>
  <c r="T160" i="21"/>
  <c r="X157" i="21"/>
  <c r="P155" i="21"/>
  <c r="Z55" i="4"/>
  <c r="Z261" i="21"/>
  <c r="Z283" i="21"/>
  <c r="Z76" i="4"/>
  <c r="AA275" i="21" s="1"/>
  <c r="Z275" i="21"/>
  <c r="Z97" i="4"/>
  <c r="AA296" i="21" s="1"/>
  <c r="Z296" i="21"/>
  <c r="Z63" i="4"/>
  <c r="Z62" i="4"/>
  <c r="Z80" i="4"/>
  <c r="AA279" i="21" s="1"/>
  <c r="Z78" i="4"/>
  <c r="AA277" i="21" s="1"/>
  <c r="AL41" i="3" a="1"/>
  <c r="AL41" i="3" s="1"/>
  <c r="AE49" i="3" a="1"/>
  <c r="AE49" i="3" s="1"/>
  <c r="AI39" i="3" a="1"/>
  <c r="AI39" i="3" s="1"/>
  <c r="AJ179" i="21" s="1"/>
  <c r="AE54" i="3" a="1"/>
  <c r="AE54" i="3" s="1"/>
  <c r="AF178" i="21" s="1"/>
  <c r="V107" i="3"/>
  <c r="AH49" i="3" a="1"/>
  <c r="AH49" i="3" s="1"/>
  <c r="AK65" i="3" a="1"/>
  <c r="AK65" i="3" s="1"/>
  <c r="AL189" i="21" s="1"/>
  <c r="AH73" i="3" a="1"/>
  <c r="AH73" i="3" s="1"/>
  <c r="AI197" i="21" s="1"/>
  <c r="AG84" i="3" a="1"/>
  <c r="AG84" i="3" s="1"/>
  <c r="AH208" i="21" s="1"/>
  <c r="AL63" i="3" a="1"/>
  <c r="AL63" i="3" s="1"/>
  <c r="AM187" i="21" s="1"/>
  <c r="AB48" i="3" a="1"/>
  <c r="AB48" i="3" s="1"/>
  <c r="AC177" i="21" s="1"/>
  <c r="AK73" i="3" a="1"/>
  <c r="AK73" i="3" s="1"/>
  <c r="AL197" i="21" s="1"/>
  <c r="AJ49" i="3" a="1"/>
  <c r="AJ49" i="3" s="1"/>
  <c r="AK182" i="21" s="1"/>
  <c r="AJ65" i="3" a="1"/>
  <c r="AJ65" i="3" s="1"/>
  <c r="AK189" i="21" s="1"/>
  <c r="AI81" i="3" a="1"/>
  <c r="AI81" i="3" s="1"/>
  <c r="AJ205" i="21" s="1"/>
  <c r="AG49" i="3" a="1"/>
  <c r="AG49" i="3" s="1"/>
  <c r="AH182" i="21" s="1"/>
  <c r="AG74" i="3" a="1"/>
  <c r="AG74" i="3" s="1"/>
  <c r="AH198" i="21" s="1"/>
  <c r="AH42" i="3" a="1"/>
  <c r="AH42" i="3" s="1"/>
  <c r="AC66" i="3" a="1"/>
  <c r="AC66" i="3" s="1"/>
  <c r="AD190" i="21" s="1"/>
  <c r="AB75" i="3" a="1"/>
  <c r="AB75" i="3" s="1"/>
  <c r="AC199" i="21" s="1"/>
  <c r="AD74" i="3" a="1"/>
  <c r="AD74" i="3" s="1"/>
  <c r="AE198" i="21" s="1"/>
  <c r="Z10" i="3"/>
  <c r="AA24" i="20" s="1"/>
  <c r="M19" i="3"/>
  <c r="S19" i="3"/>
  <c r="V19" i="3"/>
  <c r="Z9" i="3"/>
  <c r="AA23" i="20" s="1"/>
  <c r="Z11" i="3"/>
  <c r="AA25" i="20" s="1"/>
  <c r="Z13" i="3"/>
  <c r="AA27" i="20" s="1"/>
  <c r="N19" i="3"/>
  <c r="O19" i="3"/>
  <c r="P19" i="3"/>
  <c r="Q19" i="3"/>
  <c r="T19" i="3"/>
  <c r="U19" i="3"/>
  <c r="W19" i="3"/>
  <c r="Z14" i="3"/>
  <c r="AA28" i="20" s="1"/>
  <c r="Z12" i="3"/>
  <c r="AA26" i="20" s="1"/>
  <c r="X19" i="3"/>
  <c r="AD68" i="3" a="1"/>
  <c r="AD68" i="3" s="1"/>
  <c r="AE192" i="21" s="1"/>
  <c r="AJ75" i="3" a="1"/>
  <c r="AJ75" i="3" s="1"/>
  <c r="AK199" i="21" s="1"/>
  <c r="AL88" i="3" a="1"/>
  <c r="AL88" i="3" s="1"/>
  <c r="AM212" i="21" s="1"/>
  <c r="AJ39" i="3" a="1"/>
  <c r="AJ39" i="3" s="1"/>
  <c r="AK179" i="21" s="1"/>
  <c r="AK68" i="3" a="1"/>
  <c r="AK68" i="3" s="1"/>
  <c r="AL192" i="21" s="1"/>
  <c r="AH70" i="3" a="1"/>
  <c r="AH70" i="3" s="1"/>
  <c r="AI194" i="21" s="1"/>
  <c r="AB79" i="3" a="1"/>
  <c r="AB79" i="3" s="1"/>
  <c r="AC203" i="21" s="1"/>
  <c r="AC87" i="3" a="1"/>
  <c r="AC87" i="3" s="1"/>
  <c r="AD211" i="21" s="1"/>
  <c r="AH54" i="3" a="1"/>
  <c r="AH54" i="3" s="1"/>
  <c r="AI186" i="21" s="1"/>
  <c r="AL68" i="3" a="1"/>
  <c r="AL68" i="3" s="1"/>
  <c r="AM192" i="21" s="1"/>
  <c r="AJ45" i="3" a="1"/>
  <c r="AJ45" i="3" s="1"/>
  <c r="AK172" i="21" s="1"/>
  <c r="AJ54" i="3" a="1"/>
  <c r="AJ54" i="3" s="1"/>
  <c r="AK186" i="21" s="1"/>
  <c r="AD76" i="3" a="1"/>
  <c r="AD76" i="3" s="1"/>
  <c r="AE200" i="21" s="1"/>
  <c r="AD69" i="3" a="1"/>
  <c r="AD69" i="3" s="1"/>
  <c r="AE193" i="21" s="1"/>
  <c r="AD49" i="3" a="1"/>
  <c r="AD49" i="3" s="1"/>
  <c r="AD63" i="3" a="1"/>
  <c r="AD63" i="3" s="1"/>
  <c r="AE187" i="21" s="1"/>
  <c r="AF78" i="3" a="1"/>
  <c r="AF78" i="3" s="1"/>
  <c r="AG202" i="21" s="1"/>
  <c r="AI49" i="3" a="1"/>
  <c r="AI49" i="3" s="1"/>
  <c r="AL71" i="3" a="1"/>
  <c r="AL71" i="3" s="1"/>
  <c r="AM195" i="21" s="1"/>
  <c r="AG65" i="3" a="1"/>
  <c r="AG65" i="3" s="1"/>
  <c r="AH189" i="21" s="1"/>
  <c r="AE92" i="3" a="1"/>
  <c r="AE92" i="3" s="1"/>
  <c r="AF216" i="21" s="1"/>
  <c r="AB87" i="3" a="1"/>
  <c r="AB87" i="3" s="1"/>
  <c r="AC211" i="21" s="1"/>
  <c r="AK64" i="3" a="1"/>
  <c r="AK64" i="3" s="1"/>
  <c r="AL188" i="21" s="1"/>
  <c r="AJ50" i="3" a="1"/>
  <c r="AJ50" i="3" s="1"/>
  <c r="AG55" i="3" a="1"/>
  <c r="AG55" i="3" s="1"/>
  <c r="AD70" i="3" a="1"/>
  <c r="AD70" i="3" s="1"/>
  <c r="AE194" i="21" s="1"/>
  <c r="AL36" i="3" a="1"/>
  <c r="AL36" i="3" s="1"/>
  <c r="AM163" i="21" s="1"/>
  <c r="AH32" i="3" a="1"/>
  <c r="AH32" i="3" s="1"/>
  <c r="AB44" i="3" a="1"/>
  <c r="AB44" i="3" s="1"/>
  <c r="AC175" i="21" s="1"/>
  <c r="AH55" i="3" a="1"/>
  <c r="AH55" i="3" s="1"/>
  <c r="AL64" i="3" a="1"/>
  <c r="AL64" i="3" s="1"/>
  <c r="AM188" i="21" s="1"/>
  <c r="AG70" i="3" a="1"/>
  <c r="AG70" i="3" s="1"/>
  <c r="AH194" i="21" s="1"/>
  <c r="Y65" i="3"/>
  <c r="AD62" i="3" a="1"/>
  <c r="AD62" i="3" s="1"/>
  <c r="AE184" i="21" s="1"/>
  <c r="AB65" i="3" a="1"/>
  <c r="AB65" i="3" s="1"/>
  <c r="AC189" i="21" s="1"/>
  <c r="AF92" i="3" a="1"/>
  <c r="AF92" i="3" s="1"/>
  <c r="AG216" i="21" s="1"/>
  <c r="AF95" i="3" a="1"/>
  <c r="AF95" i="3" s="1"/>
  <c r="AG219" i="21" s="1"/>
  <c r="AI73" i="3" a="1"/>
  <c r="AI73" i="3" s="1"/>
  <c r="AJ197" i="21" s="1"/>
  <c r="Y68" i="3"/>
  <c r="AF99" i="3" a="1"/>
  <c r="AF99" i="3" s="1"/>
  <c r="AG223" i="21" s="1"/>
  <c r="AE77" i="3" a="1"/>
  <c r="AE77" i="3" s="1"/>
  <c r="AF201" i="21" s="1"/>
  <c r="AG87" i="3" a="1"/>
  <c r="AG87" i="3" s="1"/>
  <c r="AH211" i="21" s="1"/>
  <c r="AH78" i="3" a="1"/>
  <c r="AH78" i="3" s="1"/>
  <c r="AI202" i="21" s="1"/>
  <c r="AF61" i="3" a="1"/>
  <c r="AF61" i="3" s="1"/>
  <c r="AG173" i="21" s="1"/>
  <c r="AH58" i="3" a="1"/>
  <c r="AH58" i="3" s="1"/>
  <c r="AI181" i="21" s="1"/>
  <c r="Y54" i="3"/>
  <c r="AD66" i="3" a="1"/>
  <c r="AD66" i="3" s="1"/>
  <c r="AE190" i="21" s="1"/>
  <c r="AG89" i="3" a="1"/>
  <c r="AG89" i="3" s="1"/>
  <c r="AH213" i="21" s="1"/>
  <c r="AG71" i="3" a="1"/>
  <c r="AG71" i="3" s="1"/>
  <c r="AH195" i="21" s="1"/>
  <c r="AF43" i="3" a="1"/>
  <c r="AF43" i="3" s="1"/>
  <c r="AG169" i="21" s="1"/>
  <c r="AG61" i="3" a="1"/>
  <c r="AG61" i="3" s="1"/>
  <c r="AJ58" i="3" a="1"/>
  <c r="AJ58" i="3" s="1"/>
  <c r="AK181" i="21" s="1"/>
  <c r="AB54" i="3" a="1"/>
  <c r="AB54" i="3" s="1"/>
  <c r="AH66" i="3" a="1"/>
  <c r="AH66" i="3" s="1"/>
  <c r="AI190" i="21" s="1"/>
  <c r="AK71" i="3" a="1"/>
  <c r="AK71" i="3" s="1"/>
  <c r="AL195" i="21" s="1"/>
  <c r="AI79" i="3" a="1"/>
  <c r="AI79" i="3" s="1"/>
  <c r="AJ203" i="21" s="1"/>
  <c r="AH47" i="3" a="1"/>
  <c r="AH47" i="3" s="1"/>
  <c r="AI171" i="21" s="1"/>
  <c r="AB29" i="3" a="1"/>
  <c r="AB29" i="3" s="1"/>
  <c r="AC170" i="21" s="1"/>
  <c r="AB49" i="3" a="1"/>
  <c r="AB49" i="3" s="1"/>
  <c r="AF54" i="3" a="1"/>
  <c r="AF54" i="3" s="1"/>
  <c r="AG178" i="21" s="1"/>
  <c r="AJ67" i="3" a="1"/>
  <c r="AJ67" i="3" s="1"/>
  <c r="AK191" i="21" s="1"/>
  <c r="AJ72" i="3" a="1"/>
  <c r="AJ72" i="3" s="1"/>
  <c r="AK196" i="21" s="1"/>
  <c r="AB69" i="3" a="1"/>
  <c r="AB69" i="3" s="1"/>
  <c r="AC193" i="21" s="1"/>
  <c r="AG99" i="3" a="1"/>
  <c r="AG99" i="3" s="1"/>
  <c r="AH223" i="21" s="1"/>
  <c r="AJ100" i="3" a="1"/>
  <c r="AJ100" i="3" s="1"/>
  <c r="AK224" i="21" s="1"/>
  <c r="AJ62" i="3" a="1"/>
  <c r="AJ62" i="3" s="1"/>
  <c r="AK184" i="21" s="1"/>
  <c r="AB74" i="3" a="1"/>
  <c r="AB74" i="3" s="1"/>
  <c r="AC198" i="21" s="1"/>
  <c r="AK80" i="3" a="1"/>
  <c r="AK80" i="3" s="1"/>
  <c r="AL204" i="21" s="1"/>
  <c r="AK89" i="3" a="1"/>
  <c r="AK89" i="3" s="1"/>
  <c r="AL213" i="21" s="1"/>
  <c r="AC74" i="3" a="1"/>
  <c r="AC74" i="3" s="1"/>
  <c r="AD198" i="21" s="1"/>
  <c r="AH90" i="3" a="1"/>
  <c r="AH90" i="3" s="1"/>
  <c r="AI214" i="21" s="1"/>
  <c r="AH74" i="3" a="1"/>
  <c r="AH74" i="3" s="1"/>
  <c r="AI198" i="21" s="1"/>
  <c r="AJ81" i="3" a="1"/>
  <c r="AJ81" i="3" s="1"/>
  <c r="AK205" i="21" s="1"/>
  <c r="AI47" i="3" a="1"/>
  <c r="AI47" i="3" s="1"/>
  <c r="AJ166" i="21" s="1"/>
  <c r="AF58" i="3" a="1"/>
  <c r="AF58" i="3" s="1"/>
  <c r="AG181" i="21" s="1"/>
  <c r="AD52" i="3" a="1"/>
  <c r="AD52" i="3" s="1"/>
  <c r="AD65" i="3" a="1"/>
  <c r="AD65" i="3" s="1"/>
  <c r="AE189" i="21" s="1"/>
  <c r="AJ74" i="3" a="1"/>
  <c r="AJ74" i="3" s="1"/>
  <c r="AK198" i="21" s="1"/>
  <c r="AL81" i="3" a="1"/>
  <c r="AL81" i="3" s="1"/>
  <c r="AM205" i="21" s="1"/>
  <c r="AJ47" i="3" a="1"/>
  <c r="AJ47" i="3" s="1"/>
  <c r="AK166" i="21" s="1"/>
  <c r="AJ61" i="3" a="1"/>
  <c r="AJ61" i="3" s="1"/>
  <c r="AK173" i="21" s="1"/>
  <c r="AG58" i="3" a="1"/>
  <c r="AG58" i="3" s="1"/>
  <c r="AH181" i="21" s="1"/>
  <c r="AE52" i="3" a="1"/>
  <c r="AE52" i="3" s="1"/>
  <c r="AF65" i="3" a="1"/>
  <c r="AF65" i="3" s="1"/>
  <c r="AG189" i="21" s="1"/>
  <c r="AC70" i="3" a="1"/>
  <c r="AC70" i="3" s="1"/>
  <c r="AD194" i="21" s="1"/>
  <c r="AB82" i="3" a="1"/>
  <c r="AB82" i="3" s="1"/>
  <c r="AC206" i="21" s="1"/>
  <c r="AH75" i="3" a="1"/>
  <c r="AH75" i="3" s="1"/>
  <c r="AI199" i="21" s="1"/>
  <c r="AC82" i="3" a="1"/>
  <c r="AC82" i="3" s="1"/>
  <c r="AD206" i="21" s="1"/>
  <c r="AG92" i="3" a="1"/>
  <c r="AG92" i="3" s="1"/>
  <c r="AH216" i="21" s="1"/>
  <c r="AL53" i="3" a="1"/>
  <c r="AL53" i="3" s="1"/>
  <c r="AM155" i="21" s="1"/>
  <c r="AI60" i="3" a="1"/>
  <c r="AI60" i="3" s="1"/>
  <c r="AE59" i="3" a="1"/>
  <c r="AE59" i="3" s="1"/>
  <c r="AF161" i="21" s="1"/>
  <c r="AF32" i="3" a="1"/>
  <c r="AF32" i="3" s="1"/>
  <c r="AG167" i="21" s="1"/>
  <c r="AB42" i="3" a="1"/>
  <c r="AB42" i="3" s="1"/>
  <c r="AC174" i="21" s="1"/>
  <c r="AL58" i="3" a="1"/>
  <c r="AL58" i="3" s="1"/>
  <c r="AM181" i="21" s="1"/>
  <c r="AL65" i="3" a="1"/>
  <c r="AL65" i="3" s="1"/>
  <c r="AM189" i="21" s="1"/>
  <c r="AJ70" i="3" a="1"/>
  <c r="AJ70" i="3" s="1"/>
  <c r="AK194" i="21" s="1"/>
  <c r="AI75" i="3" a="1"/>
  <c r="AI75" i="3" s="1"/>
  <c r="AJ199" i="21" s="1"/>
  <c r="AB66" i="3" a="1"/>
  <c r="AB66" i="3" s="1"/>
  <c r="AC190" i="21" s="1"/>
  <c r="AG95" i="3" a="1"/>
  <c r="AG95" i="3" s="1"/>
  <c r="AH219" i="21" s="1"/>
  <c r="Y39" i="3"/>
  <c r="AB78" i="3" a="1"/>
  <c r="AB78" i="3" s="1"/>
  <c r="AC202" i="21" s="1"/>
  <c r="AC78" i="3" a="1"/>
  <c r="AC78" i="3" s="1"/>
  <c r="AD202" i="21" s="1"/>
  <c r="AF87" i="3" a="1"/>
  <c r="AF87" i="3" s="1"/>
  <c r="AG211" i="21" s="1"/>
  <c r="AI54" i="3" a="1"/>
  <c r="AI54" i="3" s="1"/>
  <c r="Y76" i="3"/>
  <c r="AL91" i="3" a="1"/>
  <c r="AL91" i="3" s="1"/>
  <c r="AM215" i="21" s="1"/>
  <c r="AF76" i="3" a="1"/>
  <c r="AF76" i="3" s="1"/>
  <c r="AG200" i="21" s="1"/>
  <c r="AF83" i="3" a="1"/>
  <c r="AF83" i="3" s="1"/>
  <c r="AG207" i="21" s="1"/>
  <c r="AK45" i="3" a="1"/>
  <c r="AK45" i="3" s="1"/>
  <c r="Y41" i="3"/>
  <c r="AG39" i="3" a="1"/>
  <c r="AG39" i="3" s="1"/>
  <c r="AH179" i="21" s="1"/>
  <c r="AF55" i="3" a="1"/>
  <c r="AF55" i="3" s="1"/>
  <c r="AG183" i="21" s="1"/>
  <c r="AB67" i="3" a="1"/>
  <c r="AB67" i="3" s="1"/>
  <c r="AC191" i="21" s="1"/>
  <c r="AJ71" i="3" a="1"/>
  <c r="AJ71" i="3" s="1"/>
  <c r="AK195" i="21" s="1"/>
  <c r="AG83" i="3" a="1"/>
  <c r="AG83" i="3" s="1"/>
  <c r="AH207" i="21" s="1"/>
  <c r="AB61" i="3" a="1"/>
  <c r="AB61" i="3" s="1"/>
  <c r="AC185" i="21" s="1"/>
  <c r="AK39" i="3" a="1"/>
  <c r="AK39" i="3" s="1"/>
  <c r="AL163" i="21" s="1"/>
  <c r="AJ55" i="3" a="1"/>
  <c r="AJ55" i="3" s="1"/>
  <c r="AK183" i="21" s="1"/>
  <c r="AI63" i="3" a="1"/>
  <c r="AI63" i="3" s="1"/>
  <c r="AJ187" i="21" s="1"/>
  <c r="AF84" i="3" a="1"/>
  <c r="AF84" i="3" s="1"/>
  <c r="AG208" i="21" s="1"/>
  <c r="Y78" i="3"/>
  <c r="AD61" i="3" a="1"/>
  <c r="AD61" i="3" s="1"/>
  <c r="AE173" i="21" s="1"/>
  <c r="AH84" i="3" a="1"/>
  <c r="AH84" i="3" s="1"/>
  <c r="AI208" i="21" s="1"/>
  <c r="AI84" i="3" a="1"/>
  <c r="AI84" i="3" s="1"/>
  <c r="AJ208" i="21" s="1"/>
  <c r="AE94" i="3" a="1"/>
  <c r="AE94" i="3" s="1"/>
  <c r="AF218" i="21" s="1"/>
  <c r="AI78" i="3" a="1"/>
  <c r="AI78" i="3" s="1"/>
  <c r="AJ202" i="21" s="1"/>
  <c r="AE65" i="3" a="1"/>
  <c r="AE65" i="3" s="1"/>
  <c r="AF189" i="21" s="1"/>
  <c r="AB84" i="3" a="1"/>
  <c r="AB84" i="3" s="1"/>
  <c r="AC208" i="21" s="1"/>
  <c r="AF74" i="3" a="1"/>
  <c r="AF74" i="3" s="1"/>
  <c r="AG198" i="21" s="1"/>
  <c r="AJ78" i="3" a="1"/>
  <c r="AJ78" i="3" s="1"/>
  <c r="AK202" i="21" s="1"/>
  <c r="AG66" i="3" a="1"/>
  <c r="AG66" i="3" s="1"/>
  <c r="AH190" i="21" s="1"/>
  <c r="AI70" i="3" a="1"/>
  <c r="AI70" i="3" s="1"/>
  <c r="AJ194" i="21" s="1"/>
  <c r="AI74" i="3" a="1"/>
  <c r="AI74" i="3" s="1"/>
  <c r="AJ198" i="21" s="1"/>
  <c r="Y79" i="3"/>
  <c r="AB92" i="3" a="1"/>
  <c r="AB92" i="3" s="1"/>
  <c r="AC216" i="21" s="1"/>
  <c r="AH92" i="3" a="1"/>
  <c r="AH92" i="3" s="1"/>
  <c r="AI216" i="21" s="1"/>
  <c r="AJ29" i="3" a="1"/>
  <c r="AJ29" i="3" s="1"/>
  <c r="AK170" i="21" s="1"/>
  <c r="AB34" i="3" a="1"/>
  <c r="AB34" i="3" s="1"/>
  <c r="AC180" i="21" s="1"/>
  <c r="AF63" i="3" a="1"/>
  <c r="AF63" i="3" s="1"/>
  <c r="AG187" i="21" s="1"/>
  <c r="AF67" i="3" a="1"/>
  <c r="AF67" i="3" s="1"/>
  <c r="AG191" i="21" s="1"/>
  <c r="AF75" i="3" a="1"/>
  <c r="AF75" i="3" s="1"/>
  <c r="AG199" i="21" s="1"/>
  <c r="AB86" i="3" a="1"/>
  <c r="AB86" i="3" s="1"/>
  <c r="AC210" i="21" s="1"/>
  <c r="U106" i="3"/>
  <c r="AJ79" i="3" a="1"/>
  <c r="AJ79" i="3" s="1"/>
  <c r="AK203" i="21" s="1"/>
  <c r="Y86" i="3"/>
  <c r="AK29" i="3" a="1"/>
  <c r="AK29" i="3" s="1"/>
  <c r="AL61" i="3" a="1"/>
  <c r="AL61" i="3" s="1"/>
  <c r="AC62" i="3" a="1"/>
  <c r="AC62" i="3" s="1"/>
  <c r="AD184" i="21" s="1"/>
  <c r="AH63" i="3" a="1"/>
  <c r="AH63" i="3" s="1"/>
  <c r="AI187" i="21" s="1"/>
  <c r="AH67" i="3" a="1"/>
  <c r="AH67" i="3" s="1"/>
  <c r="AI191" i="21" s="1"/>
  <c r="AC71" i="3" a="1"/>
  <c r="AC71" i="3" s="1"/>
  <c r="AD195" i="21" s="1"/>
  <c r="AG75" i="3" a="1"/>
  <c r="AG75" i="3" s="1"/>
  <c r="AH199" i="21" s="1"/>
  <c r="AB80" i="3" a="1"/>
  <c r="AB80" i="3" s="1"/>
  <c r="AC204" i="21" s="1"/>
  <c r="AC86" i="3" a="1"/>
  <c r="AC86" i="3" s="1"/>
  <c r="AD210" i="21" s="1"/>
  <c r="V106" i="3"/>
  <c r="AI86" i="3" a="1"/>
  <c r="AI86" i="3" s="1"/>
  <c r="AJ210" i="21" s="1"/>
  <c r="AJ86" i="3" a="1"/>
  <c r="AJ86" i="3" s="1"/>
  <c r="AK210" i="21" s="1"/>
  <c r="AC48" i="3" a="1"/>
  <c r="AC48" i="3" s="1"/>
  <c r="AD177" i="21" s="1"/>
  <c r="AK67" i="3" a="1"/>
  <c r="AK67" i="3" s="1"/>
  <c r="AL191" i="21" s="1"/>
  <c r="AL86" i="3" a="1"/>
  <c r="AL86" i="3" s="1"/>
  <c r="AM210" i="21" s="1"/>
  <c r="AB94" i="3" a="1"/>
  <c r="AB94" i="3" s="1"/>
  <c r="AC218" i="21" s="1"/>
  <c r="AB37" i="3" a="1"/>
  <c r="AB37" i="3" s="1"/>
  <c r="AC168" i="21" s="1"/>
  <c r="Y30" i="3"/>
  <c r="Z30" i="3" s="1"/>
  <c r="AC42" i="3" a="1"/>
  <c r="AC42" i="3" s="1"/>
  <c r="AD174" i="21" s="1"/>
  <c r="AD48" i="3" a="1"/>
  <c r="AD48" i="3" s="1"/>
  <c r="AE177" i="21" s="1"/>
  <c r="Y58" i="3"/>
  <c r="AI62" i="3" a="1"/>
  <c r="AI62" i="3" s="1"/>
  <c r="AJ184" i="21" s="1"/>
  <c r="AL67" i="3" a="1"/>
  <c r="AL67" i="3" s="1"/>
  <c r="AM191" i="21" s="1"/>
  <c r="AH71" i="3" a="1"/>
  <c r="AH71" i="3" s="1"/>
  <c r="AI195" i="21" s="1"/>
  <c r="AL75" i="3" a="1"/>
  <c r="AL75" i="3" s="1"/>
  <c r="AM199" i="21" s="1"/>
  <c r="AD94" i="3" a="1"/>
  <c r="AD94" i="3" s="1"/>
  <c r="AE218" i="21" s="1"/>
  <c r="AF81" i="3" a="1"/>
  <c r="AF81" i="3" s="1"/>
  <c r="AG205" i="21" s="1"/>
  <c r="AC77" i="3" a="1"/>
  <c r="AC77" i="3" s="1"/>
  <c r="AD201" i="21" s="1"/>
  <c r="AF82" i="3" a="1"/>
  <c r="AF82" i="3" s="1"/>
  <c r="AG206" i="21" s="1"/>
  <c r="AE89" i="3" a="1"/>
  <c r="AE89" i="3" s="1"/>
  <c r="AF213" i="21" s="1"/>
  <c r="AF89" i="3" a="1"/>
  <c r="AF89" i="3" s="1"/>
  <c r="AG213" i="21" s="1"/>
  <c r="AC84" i="3" a="1"/>
  <c r="AC84" i="3" s="1"/>
  <c r="AD208" i="21" s="1"/>
  <c r="AF94" i="3" a="1"/>
  <c r="AF94" i="3" s="1"/>
  <c r="AG218" i="21" s="1"/>
  <c r="AG102" i="3" a="1"/>
  <c r="AG102" i="3" s="1"/>
  <c r="AH226" i="21" s="1"/>
  <c r="AK75" i="3" a="1"/>
  <c r="AK75" i="3" s="1"/>
  <c r="AL199" i="21" s="1"/>
  <c r="AE84" i="3" a="1"/>
  <c r="AE84" i="3" s="1"/>
  <c r="AF208" i="21" s="1"/>
  <c r="AC89" i="3" a="1"/>
  <c r="AC89" i="3" s="1"/>
  <c r="AD213" i="21" s="1"/>
  <c r="AK94" i="3" a="1"/>
  <c r="AK94" i="3" s="1"/>
  <c r="AL218" i="21" s="1"/>
  <c r="AK102" i="3" a="1"/>
  <c r="AK102" i="3" s="1"/>
  <c r="AL226" i="21" s="1"/>
  <c r="AB72" i="3" a="1"/>
  <c r="AB72" i="3" s="1"/>
  <c r="AC196" i="21" s="1"/>
  <c r="AD89" i="3" a="1"/>
  <c r="AD89" i="3" s="1"/>
  <c r="AE213" i="21" s="1"/>
  <c r="AL94" i="3" a="1"/>
  <c r="AL94" i="3" s="1"/>
  <c r="AM218" i="21" s="1"/>
  <c r="AH89" i="3" a="1"/>
  <c r="AH89" i="3" s="1"/>
  <c r="AI213" i="21" s="1"/>
  <c r="AI89" i="3" a="1"/>
  <c r="AI89" i="3" s="1"/>
  <c r="AJ213" i="21" s="1"/>
  <c r="AE76" i="3" a="1"/>
  <c r="AE76" i="3" s="1"/>
  <c r="AF200" i="21" s="1"/>
  <c r="AE69" i="3" a="1"/>
  <c r="AE69" i="3" s="1"/>
  <c r="AF193" i="21" s="1"/>
  <c r="Y73" i="3"/>
  <c r="AD85" i="3" a="1"/>
  <c r="AD85" i="3" s="1"/>
  <c r="AE209" i="21" s="1"/>
  <c r="AE85" i="3" a="1"/>
  <c r="AE85" i="3" s="1"/>
  <c r="AF209" i="21" s="1"/>
  <c r="AK46" i="3" a="1"/>
  <c r="AK46" i="3" s="1"/>
  <c r="AL162" i="21" s="1"/>
  <c r="AI56" i="3" a="1"/>
  <c r="AI56" i="3" s="1"/>
  <c r="AJ165" i="21" s="1"/>
  <c r="AF30" i="3" a="1"/>
  <c r="AF30" i="3" s="1"/>
  <c r="AG171" i="21" s="1"/>
  <c r="AF42" i="3" a="1"/>
  <c r="AF42" i="3" s="1"/>
  <c r="AG174" i="21" s="1"/>
  <c r="AE48" i="3" a="1"/>
  <c r="AE48" i="3" s="1"/>
  <c r="AF177" i="21" s="1"/>
  <c r="AK34" i="3" a="1"/>
  <c r="AK34" i="3" s="1"/>
  <c r="AL180" i="21" s="1"/>
  <c r="AL55" i="3" a="1"/>
  <c r="AL55" i="3" s="1"/>
  <c r="AM179" i="21" s="1"/>
  <c r="Y63" i="3"/>
  <c r="AE66" i="3" a="1"/>
  <c r="AE66" i="3" s="1"/>
  <c r="AF190" i="21" s="1"/>
  <c r="AJ69" i="3" a="1"/>
  <c r="AJ69" i="3" s="1"/>
  <c r="AK193" i="21" s="1"/>
  <c r="AE73" i="3" a="1"/>
  <c r="AE73" i="3" s="1"/>
  <c r="AF197" i="21" s="1"/>
  <c r="AD81" i="3" a="1"/>
  <c r="AD81" i="3" s="1"/>
  <c r="AE205" i="21" s="1"/>
  <c r="AL96" i="3" a="1"/>
  <c r="AL96" i="3" s="1"/>
  <c r="AM220" i="21" s="1"/>
  <c r="N107" i="3"/>
  <c r="AB81" i="3" a="1"/>
  <c r="AB81" i="3" s="1"/>
  <c r="AC205" i="21" s="1"/>
  <c r="AK55" i="3" a="1"/>
  <c r="AK55" i="3" s="1"/>
  <c r="AF69" i="3" a="1"/>
  <c r="AF69" i="3" s="1"/>
  <c r="AG193" i="21" s="1"/>
  <c r="AD73" i="3" a="1"/>
  <c r="AD73" i="3" s="1"/>
  <c r="AE197" i="21" s="1"/>
  <c r="AL76" i="3" a="1"/>
  <c r="AL76" i="3" s="1"/>
  <c r="AM200" i="21" s="1"/>
  <c r="AC81" i="3" a="1"/>
  <c r="AC81" i="3" s="1"/>
  <c r="AD205" i="21" s="1"/>
  <c r="AK96" i="3" a="1"/>
  <c r="AK96" i="3" s="1"/>
  <c r="AL220" i="21" s="1"/>
  <c r="AG30" i="3" a="1"/>
  <c r="AG30" i="3" s="1"/>
  <c r="AH171" i="21" s="1"/>
  <c r="AG42" i="3" a="1"/>
  <c r="AG42" i="3" s="1"/>
  <c r="AF48" i="3" a="1"/>
  <c r="AF48" i="3" s="1"/>
  <c r="AG177" i="21" s="1"/>
  <c r="AL34" i="3" a="1"/>
  <c r="AL34" i="3" s="1"/>
  <c r="AM180" i="21" s="1"/>
  <c r="AF66" i="3" a="1"/>
  <c r="AF66" i="3" s="1"/>
  <c r="AG190" i="21" s="1"/>
  <c r="AF73" i="3" a="1"/>
  <c r="AF73" i="3" s="1"/>
  <c r="AG197" i="21" s="1"/>
  <c r="AE81" i="3" a="1"/>
  <c r="AE81" i="3" s="1"/>
  <c r="AF205" i="21" s="1"/>
  <c r="AE90" i="3" a="1"/>
  <c r="AE90" i="3" s="1"/>
  <c r="AF214" i="21" s="1"/>
  <c r="Q107" i="3"/>
  <c r="AB97" i="3" a="1"/>
  <c r="AB97" i="3" s="1"/>
  <c r="AC221" i="21" s="1"/>
  <c r="AF77" i="3" a="1"/>
  <c r="AF77" i="3" s="1"/>
  <c r="AG201" i="21" s="1"/>
  <c r="AI66" i="3" a="1"/>
  <c r="AI66" i="3" s="1"/>
  <c r="AJ190" i="21" s="1"/>
  <c r="AG97" i="3" a="1"/>
  <c r="AG97" i="3" s="1"/>
  <c r="AH221" i="21" s="1"/>
  <c r="Y50" i="3"/>
  <c r="AB58" i="3" a="1"/>
  <c r="AB58" i="3" s="1"/>
  <c r="AC181" i="21" s="1"/>
  <c r="AE62" i="3" a="1"/>
  <c r="AE62" i="3" s="1"/>
  <c r="AF184" i="21" s="1"/>
  <c r="AG63" i="3" a="1"/>
  <c r="AG63" i="3" s="1"/>
  <c r="AH187" i="21" s="1"/>
  <c r="AE70" i="3" a="1"/>
  <c r="AE70" i="3" s="1"/>
  <c r="AF194" i="21" s="1"/>
  <c r="AK81" i="3" a="1"/>
  <c r="AK81" i="3" s="1"/>
  <c r="AL205" i="21" s="1"/>
  <c r="AD86" i="3" a="1"/>
  <c r="AD86" i="3" s="1"/>
  <c r="AE210" i="21" s="1"/>
  <c r="AG91" i="3" a="1"/>
  <c r="AG91" i="3" s="1"/>
  <c r="AH215" i="21" s="1"/>
  <c r="AI97" i="3" a="1"/>
  <c r="AI97" i="3" s="1"/>
  <c r="AJ221" i="21" s="1"/>
  <c r="U108" i="3"/>
  <c r="AH86" i="3" a="1"/>
  <c r="AH86" i="3" s="1"/>
  <c r="AI210" i="21" s="1"/>
  <c r="AK91" i="3" a="1"/>
  <c r="AK91" i="3" s="1"/>
  <c r="AL215" i="21" s="1"/>
  <c r="AD92" i="3" a="1"/>
  <c r="AD92" i="3" s="1"/>
  <c r="AE216" i="21" s="1"/>
  <c r="AG82" i="3" a="1"/>
  <c r="AG82" i="3" s="1"/>
  <c r="AH206" i="21" s="1"/>
  <c r="Y87" i="3"/>
  <c r="AC100" i="3" a="1"/>
  <c r="AC100" i="3" s="1"/>
  <c r="AD224" i="21" s="1"/>
  <c r="AK78" i="3" a="1"/>
  <c r="AK78" i="3" s="1"/>
  <c r="AL202" i="21" s="1"/>
  <c r="AD87" i="3" a="1"/>
  <c r="AD87" i="3" s="1"/>
  <c r="AE211" i="21" s="1"/>
  <c r="AE100" i="3" a="1"/>
  <c r="AE100" i="3" s="1"/>
  <c r="AF224" i="21" s="1"/>
  <c r="AL78" i="3" a="1"/>
  <c r="AL78" i="3" s="1"/>
  <c r="AM202" i="21" s="1"/>
  <c r="AH100" i="3" a="1"/>
  <c r="AH100" i="3" s="1"/>
  <c r="AI224" i="21" s="1"/>
  <c r="AC68" i="3" a="1"/>
  <c r="AC68" i="3" s="1"/>
  <c r="AD192" i="21" s="1"/>
  <c r="AK83" i="3" a="1"/>
  <c r="AK83" i="3" s="1"/>
  <c r="AL207" i="21" s="1"/>
  <c r="AD102" i="3" a="1"/>
  <c r="AD102" i="3" s="1"/>
  <c r="AE226" i="21" s="1"/>
  <c r="AE78" i="3" a="1"/>
  <c r="AE78" i="3" s="1"/>
  <c r="AF202" i="21" s="1"/>
  <c r="AH81" i="3" a="1"/>
  <c r="AH81" i="3" s="1"/>
  <c r="AI205" i="21" s="1"/>
  <c r="AK84" i="3" a="1"/>
  <c r="AK84" i="3" s="1"/>
  <c r="AL208" i="21" s="1"/>
  <c r="AL74" i="3" a="1"/>
  <c r="AL74" i="3" s="1"/>
  <c r="AM198" i="21" s="1"/>
  <c r="AB89" i="3" a="1"/>
  <c r="AB89" i="3" s="1"/>
  <c r="AC213" i="21" s="1"/>
  <c r="AC93" i="3" a="1"/>
  <c r="AC93" i="3" s="1"/>
  <c r="AD217" i="21" s="1"/>
  <c r="AB99" i="3" a="1"/>
  <c r="AB99" i="3" s="1"/>
  <c r="AC223" i="21" s="1"/>
  <c r="Y94" i="3"/>
  <c r="Z94" i="3" s="1"/>
  <c r="AA218" i="21" s="1"/>
  <c r="AJ99" i="3" a="1"/>
  <c r="AJ99" i="3" s="1"/>
  <c r="AK223" i="21" s="1"/>
  <c r="AK100" i="3" a="1"/>
  <c r="AK100" i="3" s="1"/>
  <c r="AL224" i="21" s="1"/>
  <c r="AE86" i="3" a="1"/>
  <c r="AE86" i="3" s="1"/>
  <c r="AF210" i="21" s="1"/>
  <c r="AJ63" i="3" a="1"/>
  <c r="AJ63" i="3" s="1"/>
  <c r="AK187" i="21" s="1"/>
  <c r="AJ66" i="3" a="1"/>
  <c r="AJ66" i="3" s="1"/>
  <c r="AK190" i="21" s="1"/>
  <c r="Y70" i="3"/>
  <c r="Z194" i="21" s="1"/>
  <c r="AB73" i="3" a="1"/>
  <c r="AB73" i="3" s="1"/>
  <c r="AC197" i="21" s="1"/>
  <c r="AB76" i="3" a="1"/>
  <c r="AB76" i="3" s="1"/>
  <c r="AC200" i="21" s="1"/>
  <c r="AD79" i="3" a="1"/>
  <c r="AD79" i="3" s="1"/>
  <c r="AE203" i="21" s="1"/>
  <c r="AF86" i="3" a="1"/>
  <c r="AF86" i="3" s="1"/>
  <c r="AG210" i="21" s="1"/>
  <c r="AC90" i="3" a="1"/>
  <c r="AC90" i="3" s="1"/>
  <c r="AD214" i="21" s="1"/>
  <c r="Y29" i="3"/>
  <c r="Z170" i="21" s="1"/>
  <c r="AK50" i="3" a="1"/>
  <c r="AK50" i="3" s="1"/>
  <c r="AL62" i="3" a="1"/>
  <c r="AL62" i="3" s="1"/>
  <c r="AK63" i="3" a="1"/>
  <c r="AK63" i="3" s="1"/>
  <c r="AL187" i="21" s="1"/>
  <c r="AB70" i="3" a="1"/>
  <c r="AB70" i="3" s="1"/>
  <c r="AC194" i="21" s="1"/>
  <c r="AC73" i="3" a="1"/>
  <c r="AC73" i="3" s="1"/>
  <c r="AD197" i="21" s="1"/>
  <c r="AC76" i="3" a="1"/>
  <c r="AC76" i="3" s="1"/>
  <c r="AD200" i="21" s="1"/>
  <c r="AH79" i="3" a="1"/>
  <c r="AH79" i="3" s="1"/>
  <c r="AI203" i="21" s="1"/>
  <c r="AB83" i="3" a="1"/>
  <c r="AB83" i="3" s="1"/>
  <c r="AC207" i="21" s="1"/>
  <c r="AG86" i="3" a="1"/>
  <c r="AG86" i="3" s="1"/>
  <c r="AH210" i="21" s="1"/>
  <c r="AD90" i="3" a="1"/>
  <c r="AD90" i="3" s="1"/>
  <c r="AE214" i="21" s="1"/>
  <c r="AD95" i="3" a="1"/>
  <c r="AD95" i="3" s="1"/>
  <c r="AE219" i="21" s="1"/>
  <c r="R109" i="3"/>
  <c r="AJ95" i="3" a="1"/>
  <c r="AJ95" i="3" s="1"/>
  <c r="AK219" i="21" s="1"/>
  <c r="AB102" i="3" a="1"/>
  <c r="AB102" i="3" s="1"/>
  <c r="AC226" i="21" s="1"/>
  <c r="AE29" i="3" a="1"/>
  <c r="AE29" i="3" s="1"/>
  <c r="AF170" i="21" s="1"/>
  <c r="AC41" i="3" a="1"/>
  <c r="AC41" i="3" s="1"/>
  <c r="AD176" i="21" s="1"/>
  <c r="AC49" i="3" a="1"/>
  <c r="AC49" i="3" s="1"/>
  <c r="AD182" i="21" s="1"/>
  <c r="AC52" i="3" a="1"/>
  <c r="AC52" i="3" s="1"/>
  <c r="AD185" i="21" s="1"/>
  <c r="AB64" i="3" a="1"/>
  <c r="AB64" i="3" s="1"/>
  <c r="AC188" i="21" s="1"/>
  <c r="AG67" i="3" a="1"/>
  <c r="AG67" i="3" s="1"/>
  <c r="AH191" i="21" s="1"/>
  <c r="AF70" i="3" a="1"/>
  <c r="AF70" i="3" s="1"/>
  <c r="AG194" i="21" s="1"/>
  <c r="AG73" i="3" a="1"/>
  <c r="AG73" i="3" s="1"/>
  <c r="AH197" i="21" s="1"/>
  <c r="AH76" i="3" a="1"/>
  <c r="AH76" i="3" s="1"/>
  <c r="AI200" i="21" s="1"/>
  <c r="AJ83" i="3" a="1"/>
  <c r="AJ83" i="3" s="1"/>
  <c r="AK207" i="21" s="1"/>
  <c r="AK86" i="3" a="1"/>
  <c r="AK86" i="3" s="1"/>
  <c r="AL210" i="21" s="1"/>
  <c r="AF102" i="3" a="1"/>
  <c r="AF102" i="3" s="1"/>
  <c r="AG226" i="21" s="1"/>
  <c r="AF80" i="3" a="1"/>
  <c r="AF80" i="3" s="1"/>
  <c r="AG204" i="21" s="1"/>
  <c r="AL83" i="3" a="1"/>
  <c r="AL83" i="3" s="1"/>
  <c r="AM207" i="21" s="1"/>
  <c r="AH91" i="3" a="1"/>
  <c r="AH91" i="3" s="1"/>
  <c r="AI215" i="21" s="1"/>
  <c r="AF96" i="3" a="1"/>
  <c r="AF96" i="3" s="1"/>
  <c r="AG220" i="21" s="1"/>
  <c r="AI102" i="3" a="1"/>
  <c r="AI102" i="3" s="1"/>
  <c r="AJ226" i="21" s="1"/>
  <c r="AJ102" i="3" a="1"/>
  <c r="AJ102" i="3" s="1"/>
  <c r="AK226" i="21" s="1"/>
  <c r="AD77" i="3" a="1"/>
  <c r="AD77" i="3" s="1"/>
  <c r="AE201" i="21" s="1"/>
  <c r="AL80" i="3" a="1"/>
  <c r="AL80" i="3" s="1"/>
  <c r="AM204" i="21" s="1"/>
  <c r="Y84" i="3"/>
  <c r="AL102" i="3" a="1"/>
  <c r="AL102" i="3" s="1"/>
  <c r="AM226" i="21" s="1"/>
  <c r="AF101" i="3" a="1"/>
  <c r="AF101" i="3" s="1"/>
  <c r="AG225" i="21" s="1"/>
  <c r="AB100" i="3" a="1"/>
  <c r="AB100" i="3" s="1"/>
  <c r="AC224" i="21" s="1"/>
  <c r="AI99" i="3" a="1"/>
  <c r="AI99" i="3" s="1"/>
  <c r="AJ223" i="21" s="1"/>
  <c r="AJ77" i="3" a="1"/>
  <c r="AJ77" i="3" s="1"/>
  <c r="AK201" i="21" s="1"/>
  <c r="Y81" i="3"/>
  <c r="Z205" i="21" s="1"/>
  <c r="AD84" i="3" a="1"/>
  <c r="AD84" i="3" s="1"/>
  <c r="AE208" i="21" s="1"/>
  <c r="AE87" i="3" a="1"/>
  <c r="AE87" i="3" s="1"/>
  <c r="AF211" i="21" s="1"/>
  <c r="AC92" i="3" a="1"/>
  <c r="AC92" i="3" s="1"/>
  <c r="AD216" i="21" s="1"/>
  <c r="AF97" i="3" a="1"/>
  <c r="AF97" i="3" s="1"/>
  <c r="AG221" i="21" s="1"/>
  <c r="AD103" i="3" a="1"/>
  <c r="AD103" i="3" s="1"/>
  <c r="AE227" i="21" s="1"/>
  <c r="AH94" i="3" a="1"/>
  <c r="AH94" i="3" s="1"/>
  <c r="AI218" i="21" s="1"/>
  <c r="AG103" i="3" a="1"/>
  <c r="AG103" i="3" s="1"/>
  <c r="AH227" i="21" s="1"/>
  <c r="AG90" i="3" a="1"/>
  <c r="AG90" i="3" s="1"/>
  <c r="AH214" i="21" s="1"/>
  <c r="AF90" i="3" a="1"/>
  <c r="AF90" i="3" s="1"/>
  <c r="AG214" i="21" s="1"/>
  <c r="AB90" i="3" a="1"/>
  <c r="AB90" i="3" s="1"/>
  <c r="AC214" i="21" s="1"/>
  <c r="AJ98" i="3" a="1"/>
  <c r="AJ98" i="3" s="1"/>
  <c r="AK222" i="21" s="1"/>
  <c r="Y89" i="3"/>
  <c r="Z213" i="21" s="1"/>
  <c r="AK92" i="3" a="1"/>
  <c r="AK92" i="3" s="1"/>
  <c r="AL216" i="21" s="1"/>
  <c r="AI71" i="3" a="1"/>
  <c r="AI71" i="3" s="1"/>
  <c r="AJ195" i="21" s="1"/>
  <c r="AD78" i="3" a="1"/>
  <c r="AD78" i="3" s="1"/>
  <c r="AE202" i="21" s="1"/>
  <c r="AG81" i="3" a="1"/>
  <c r="AG81" i="3" s="1"/>
  <c r="AH205" i="21" s="1"/>
  <c r="AJ84" i="3" a="1"/>
  <c r="AJ84" i="3" s="1"/>
  <c r="AK208" i="21" s="1"/>
  <c r="Y80" i="3"/>
  <c r="Z80" i="3" s="1"/>
  <c r="AA204" i="21" s="1"/>
  <c r="AD101" i="3" a="1"/>
  <c r="AD101" i="3" s="1"/>
  <c r="AE225" i="21" s="1"/>
  <c r="AE97" i="3" a="1"/>
  <c r="AE97" i="3" s="1"/>
  <c r="AF221" i="21" s="1"/>
  <c r="AJ87" i="3" a="1"/>
  <c r="AJ87" i="3" s="1"/>
  <c r="AK211" i="21" s="1"/>
  <c r="AE101" i="3" a="1"/>
  <c r="AE101" i="3" s="1"/>
  <c r="AF225" i="21" s="1"/>
  <c r="AG50" i="3" a="1"/>
  <c r="AG50" i="3" s="1"/>
  <c r="AH178" i="21" s="1"/>
  <c r="AD58" i="3" a="1"/>
  <c r="AD58" i="3" s="1"/>
  <c r="AE181" i="21" s="1"/>
  <c r="Y62" i="3"/>
  <c r="AK54" i="3" a="1"/>
  <c r="AK54" i="3" s="1"/>
  <c r="AL186" i="21" s="1"/>
  <c r="AH65" i="3" a="1"/>
  <c r="AH65" i="3" s="1"/>
  <c r="AI189" i="21" s="1"/>
  <c r="AE68" i="3" a="1"/>
  <c r="AE68" i="3" s="1"/>
  <c r="AF192" i="21" s="1"/>
  <c r="Y71" i="3"/>
  <c r="Z71" i="3" s="1"/>
  <c r="AA195" i="21" s="1"/>
  <c r="AJ76" i="3" a="1"/>
  <c r="AJ76" i="3" s="1"/>
  <c r="AK200" i="21" s="1"/>
  <c r="AF79" i="3" a="1"/>
  <c r="AF79" i="3" s="1"/>
  <c r="AG203" i="21" s="1"/>
  <c r="AD82" i="3" a="1"/>
  <c r="AD82" i="3" s="1"/>
  <c r="AE206" i="21" s="1"/>
  <c r="AB85" i="3" a="1"/>
  <c r="AB85" i="3" s="1"/>
  <c r="AC209" i="21" s="1"/>
  <c r="AK87" i="3" a="1"/>
  <c r="AK87" i="3" s="1"/>
  <c r="AL211" i="21" s="1"/>
  <c r="AI91" i="3" a="1"/>
  <c r="AI91" i="3" s="1"/>
  <c r="AJ215" i="21" s="1"/>
  <c r="AI94" i="3" a="1"/>
  <c r="AI94" i="3" s="1"/>
  <c r="AJ218" i="21" s="1"/>
  <c r="AB98" i="3" a="1"/>
  <c r="AB98" i="3" s="1"/>
  <c r="AC222" i="21" s="1"/>
  <c r="R107" i="3"/>
  <c r="AC97" i="3" a="1"/>
  <c r="AC97" i="3" s="1"/>
  <c r="AD221" i="21" s="1"/>
  <c r="AE99" i="3" a="1"/>
  <c r="AE99" i="3" s="1"/>
  <c r="AF223" i="21" s="1"/>
  <c r="Q223" i="21"/>
  <c r="AI96" i="3" a="1"/>
  <c r="AI96" i="3" s="1"/>
  <c r="AJ220" i="21" s="1"/>
  <c r="U220" i="21"/>
  <c r="AL93" i="3" a="1"/>
  <c r="AL93" i="3" s="1"/>
  <c r="AM217" i="21" s="1"/>
  <c r="Y217" i="21"/>
  <c r="AE91" i="3" a="1"/>
  <c r="AE91" i="3" s="1"/>
  <c r="AF215" i="21" s="1"/>
  <c r="Q215" i="21"/>
  <c r="AI88" i="3" a="1"/>
  <c r="AI88" i="3" s="1"/>
  <c r="AJ212" i="21" s="1"/>
  <c r="U212" i="21"/>
  <c r="AE83" i="3" a="1"/>
  <c r="AE83" i="3" s="1"/>
  <c r="AF207" i="21" s="1"/>
  <c r="Q207" i="21"/>
  <c r="AI80" i="3" a="1"/>
  <c r="AI80" i="3" s="1"/>
  <c r="AJ204" i="21" s="1"/>
  <c r="U204" i="21"/>
  <c r="AE75" i="3" a="1"/>
  <c r="AE75" i="3" s="1"/>
  <c r="AF199" i="21" s="1"/>
  <c r="Q199" i="21"/>
  <c r="AI72" i="3" a="1"/>
  <c r="AI72" i="3" s="1"/>
  <c r="AJ196" i="21" s="1"/>
  <c r="U196" i="21"/>
  <c r="X108" i="3"/>
  <c r="Y185" i="21"/>
  <c r="AE55" i="3" a="1"/>
  <c r="AE55" i="3" s="1"/>
  <c r="AF183" i="21" s="1"/>
  <c r="Q183" i="21"/>
  <c r="AI34" i="3" a="1"/>
  <c r="AI34" i="3" s="1"/>
  <c r="AJ180" i="21" s="1"/>
  <c r="U180" i="21"/>
  <c r="AI45" i="3" a="1"/>
  <c r="AI45" i="3" s="1"/>
  <c r="U172" i="21"/>
  <c r="AE32" i="3" a="1"/>
  <c r="AE32" i="3" s="1"/>
  <c r="AF167" i="21" s="1"/>
  <c r="Q167" i="21"/>
  <c r="AE33" i="3" a="1"/>
  <c r="AE33" i="3" s="1"/>
  <c r="AF159" i="21" s="1"/>
  <c r="Q159" i="21"/>
  <c r="AL73" i="3" a="1"/>
  <c r="AL73" i="3" s="1"/>
  <c r="AM197" i="21" s="1"/>
  <c r="AI76" i="3" a="1"/>
  <c r="AI76" i="3" s="1"/>
  <c r="AJ200" i="21" s="1"/>
  <c r="AE79" i="3" a="1"/>
  <c r="AE79" i="3" s="1"/>
  <c r="AF203" i="21" s="1"/>
  <c r="AG94" i="3" a="1"/>
  <c r="AG94" i="3" s="1"/>
  <c r="AH218" i="21" s="1"/>
  <c r="AD97" i="3" a="1"/>
  <c r="AD97" i="3" s="1"/>
  <c r="AE221" i="21" s="1"/>
  <c r="Y61" i="3"/>
  <c r="Z61" i="3" s="1"/>
  <c r="AL44" i="3" a="1"/>
  <c r="AL44" i="3" s="1"/>
  <c r="AM175" i="21" s="1"/>
  <c r="AH50" i="3" a="1"/>
  <c r="AH50" i="3" s="1"/>
  <c r="AI178" i="21" s="1"/>
  <c r="AE58" i="3" a="1"/>
  <c r="AE58" i="3" s="1"/>
  <c r="AF181" i="21" s="1"/>
  <c r="AB62" i="3" a="1"/>
  <c r="AB62" i="3" s="1"/>
  <c r="AC184" i="21" s="1"/>
  <c r="AL54" i="3" a="1"/>
  <c r="AL54" i="3" s="1"/>
  <c r="AM186" i="21" s="1"/>
  <c r="AI65" i="3" a="1"/>
  <c r="AI65" i="3" s="1"/>
  <c r="AJ189" i="21" s="1"/>
  <c r="AF68" i="3" a="1"/>
  <c r="AF68" i="3" s="1"/>
  <c r="AG192" i="21" s="1"/>
  <c r="AB71" i="3" a="1"/>
  <c r="AB71" i="3" s="1"/>
  <c r="AC195" i="21" s="1"/>
  <c r="AK76" i="3" a="1"/>
  <c r="AK76" i="3" s="1"/>
  <c r="AL200" i="21" s="1"/>
  <c r="AG79" i="3" a="1"/>
  <c r="AG79" i="3" s="1"/>
  <c r="AH203" i="21" s="1"/>
  <c r="AE82" i="3" a="1"/>
  <c r="AE82" i="3" s="1"/>
  <c r="AF206" i="21" s="1"/>
  <c r="AC85" i="3" a="1"/>
  <c r="AC85" i="3" s="1"/>
  <c r="AD209" i="21" s="1"/>
  <c r="AL87" i="3" a="1"/>
  <c r="AL87" i="3" s="1"/>
  <c r="AM211" i="21" s="1"/>
  <c r="AJ91" i="3" a="1"/>
  <c r="AJ91" i="3" s="1"/>
  <c r="AK215" i="21" s="1"/>
  <c r="AJ94" i="3" a="1"/>
  <c r="AJ94" i="3" s="1"/>
  <c r="AK218" i="21" s="1"/>
  <c r="AC98" i="3" a="1"/>
  <c r="AC98" i="3" s="1"/>
  <c r="AD222" i="21" s="1"/>
  <c r="AJ96" i="3" a="1"/>
  <c r="AJ96" i="3" s="1"/>
  <c r="AK220" i="21" s="1"/>
  <c r="AL101" i="3" a="1"/>
  <c r="AL101" i="3" s="1"/>
  <c r="AM225" i="21" s="1"/>
  <c r="X225" i="21"/>
  <c r="Y99" i="3"/>
  <c r="Z99" i="3" s="1"/>
  <c r="AA223" i="21" s="1"/>
  <c r="P223" i="21"/>
  <c r="AH96" i="3" a="1"/>
  <c r="AH96" i="3" s="1"/>
  <c r="AI220" i="21" s="1"/>
  <c r="T220" i="21"/>
  <c r="Y93" i="3"/>
  <c r="Z217" i="21" s="1"/>
  <c r="X217" i="21"/>
  <c r="AD91" i="3" a="1"/>
  <c r="AD91" i="3" s="1"/>
  <c r="AE215" i="21" s="1"/>
  <c r="P215" i="21"/>
  <c r="AG88" i="3" a="1"/>
  <c r="AG88" i="3" s="1"/>
  <c r="AH212" i="21" s="1"/>
  <c r="T212" i="21"/>
  <c r="AL85" i="3" a="1"/>
  <c r="AL85" i="3" s="1"/>
  <c r="AM209" i="21" s="1"/>
  <c r="X209" i="21"/>
  <c r="AD83" i="3" a="1"/>
  <c r="AD83" i="3" s="1"/>
  <c r="AE207" i="21" s="1"/>
  <c r="P207" i="21"/>
  <c r="AG80" i="3" a="1"/>
  <c r="AG80" i="3" s="1"/>
  <c r="AH204" i="21" s="1"/>
  <c r="T204" i="21"/>
  <c r="AL77" i="3" a="1"/>
  <c r="AL77" i="3" s="1"/>
  <c r="AM201" i="21" s="1"/>
  <c r="X201" i="21"/>
  <c r="AD75" i="3" a="1"/>
  <c r="AD75" i="3" s="1"/>
  <c r="AE199" i="21" s="1"/>
  <c r="P199" i="21"/>
  <c r="W108" i="3"/>
  <c r="X185" i="21"/>
  <c r="AD55" i="3" a="1"/>
  <c r="AD55" i="3" s="1"/>
  <c r="AE183" i="21" s="1"/>
  <c r="P183" i="21"/>
  <c r="AH34" i="3" a="1"/>
  <c r="AH34" i="3" s="1"/>
  <c r="AI180" i="21" s="1"/>
  <c r="T180" i="21"/>
  <c r="AL48" i="3" a="1"/>
  <c r="AL48" i="3" s="1"/>
  <c r="AM177" i="21" s="1"/>
  <c r="X177" i="21"/>
  <c r="Y44" i="3"/>
  <c r="Z44" i="3" s="1"/>
  <c r="P175" i="21"/>
  <c r="AH45" i="3" a="1"/>
  <c r="AH45" i="3" s="1"/>
  <c r="AI172" i="21" s="1"/>
  <c r="T172" i="21"/>
  <c r="AL43" i="3" a="1"/>
  <c r="AL43" i="3" s="1"/>
  <c r="AM169" i="21" s="1"/>
  <c r="X169" i="21"/>
  <c r="AC32" i="3" a="1"/>
  <c r="AC32" i="3" s="1"/>
  <c r="AD167" i="21" s="1"/>
  <c r="P167" i="21"/>
  <c r="AD33" i="3" a="1"/>
  <c r="AD33" i="3" s="1"/>
  <c r="AE159" i="21" s="1"/>
  <c r="P159" i="21"/>
  <c r="AL35" i="3" a="1"/>
  <c r="AL35" i="3" s="1"/>
  <c r="AM153" i="21" s="1"/>
  <c r="X153" i="21"/>
  <c r="AD98" i="3" a="1"/>
  <c r="AD98" i="3" s="1"/>
  <c r="AE222" i="21" s="1"/>
  <c r="Y102" i="3"/>
  <c r="Z102" i="3" s="1"/>
  <c r="AA226" i="21" s="1"/>
  <c r="AI95" i="3" a="1"/>
  <c r="AI95" i="3" s="1"/>
  <c r="AJ219" i="21" s="1"/>
  <c r="AE98" i="3" a="1"/>
  <c r="AE98" i="3" s="1"/>
  <c r="AF222" i="21" s="1"/>
  <c r="AC102" i="3" a="1"/>
  <c r="AC102" i="3" s="1"/>
  <c r="AD226" i="21" s="1"/>
  <c r="AH82" i="3" a="1"/>
  <c r="AH82" i="3" s="1"/>
  <c r="AI206" i="21" s="1"/>
  <c r="AF85" i="3" a="1"/>
  <c r="AF85" i="3" s="1"/>
  <c r="AG209" i="21" s="1"/>
  <c r="AJ88" i="3" a="1"/>
  <c r="AJ88" i="3" s="1"/>
  <c r="AK212" i="21" s="1"/>
  <c r="AF98" i="3" a="1"/>
  <c r="AF98" i="3" s="1"/>
  <c r="AG222" i="21" s="1"/>
  <c r="AF93" i="3" a="1"/>
  <c r="AF93" i="3" s="1"/>
  <c r="AG217" i="21" s="1"/>
  <c r="Y56" i="3"/>
  <c r="Z165" i="21" s="1"/>
  <c r="AL32" i="3" a="1"/>
  <c r="AL32" i="3" s="1"/>
  <c r="AM167" i="21" s="1"/>
  <c r="AH29" i="3" a="1"/>
  <c r="AH29" i="3" s="1"/>
  <c r="AI170" i="21" s="1"/>
  <c r="AE61" i="3" a="1"/>
  <c r="AE61" i="3" s="1"/>
  <c r="AF173" i="21" s="1"/>
  <c r="AL50" i="3" a="1"/>
  <c r="AL50" i="3" s="1"/>
  <c r="AM178" i="21" s="1"/>
  <c r="AI58" i="3" a="1"/>
  <c r="AI58" i="3" s="1"/>
  <c r="AJ181" i="21" s="1"/>
  <c r="AF62" i="3" a="1"/>
  <c r="AF62" i="3" s="1"/>
  <c r="AG184" i="21" s="1"/>
  <c r="AB63" i="3" a="1"/>
  <c r="AB63" i="3" s="1"/>
  <c r="AC187" i="21" s="1"/>
  <c r="AJ68" i="3" a="1"/>
  <c r="AJ68" i="3" s="1"/>
  <c r="AK192" i="21" s="1"/>
  <c r="AF71" i="3" a="1"/>
  <c r="AF71" i="3" s="1"/>
  <c r="AG195" i="21" s="1"/>
  <c r="AE74" i="3" a="1"/>
  <c r="AE74" i="3" s="1"/>
  <c r="AF198" i="21" s="1"/>
  <c r="AB77" i="3" a="1"/>
  <c r="AB77" i="3" s="1"/>
  <c r="AC201" i="21" s="1"/>
  <c r="AK79" i="3" a="1"/>
  <c r="AK79" i="3" s="1"/>
  <c r="AL203" i="21" s="1"/>
  <c r="AI82" i="3" a="1"/>
  <c r="AI82" i="3" s="1"/>
  <c r="AJ206" i="21" s="1"/>
  <c r="AJ85" i="3" a="1"/>
  <c r="AJ85" i="3" s="1"/>
  <c r="AK209" i="21" s="1"/>
  <c r="AK88" i="3" a="1"/>
  <c r="AK88" i="3" s="1"/>
  <c r="AL212" i="21" s="1"/>
  <c r="AG98" i="3" a="1"/>
  <c r="AG98" i="3" s="1"/>
  <c r="AH222" i="21" s="1"/>
  <c r="AE102" i="3" a="1"/>
  <c r="AE102" i="3" s="1"/>
  <c r="AF226" i="21" s="1"/>
  <c r="V108" i="3"/>
  <c r="AJ92" i="3" a="1"/>
  <c r="AJ92" i="3" s="1"/>
  <c r="AK216" i="21" s="1"/>
  <c r="AG101" i="3" a="1"/>
  <c r="AG101" i="3" s="1"/>
  <c r="AH225" i="21" s="1"/>
  <c r="T225" i="21"/>
  <c r="AK98" i="3" a="1"/>
  <c r="AK98" i="3" s="1"/>
  <c r="AL222" i="21" s="1"/>
  <c r="X222" i="21"/>
  <c r="AC96" i="3" a="1"/>
  <c r="AC96" i="3" s="1"/>
  <c r="AD220" i="21" s="1"/>
  <c r="P220" i="21"/>
  <c r="AH93" i="3" a="1"/>
  <c r="AH93" i="3" s="1"/>
  <c r="AI217" i="21" s="1"/>
  <c r="T217" i="21"/>
  <c r="AL90" i="3" a="1"/>
  <c r="AL90" i="3" s="1"/>
  <c r="AM214" i="21" s="1"/>
  <c r="X214" i="21"/>
  <c r="AG85" i="3" a="1"/>
  <c r="AG85" i="3" s="1"/>
  <c r="AH209" i="21" s="1"/>
  <c r="T209" i="21"/>
  <c r="AK82" i="3" a="1"/>
  <c r="AK82" i="3" s="1"/>
  <c r="AL206" i="21" s="1"/>
  <c r="X206" i="21"/>
  <c r="AD80" i="3" a="1"/>
  <c r="AD80" i="3" s="1"/>
  <c r="AE204" i="21" s="1"/>
  <c r="P204" i="21"/>
  <c r="AG77" i="3" a="1"/>
  <c r="AG77" i="3" s="1"/>
  <c r="AH201" i="21" s="1"/>
  <c r="T201" i="21"/>
  <c r="AK74" i="3" a="1"/>
  <c r="AK74" i="3" s="1"/>
  <c r="AL198" i="21" s="1"/>
  <c r="X198" i="21"/>
  <c r="AC72" i="3" a="1"/>
  <c r="AC72" i="3" s="1"/>
  <c r="AD196" i="21" s="1"/>
  <c r="P196" i="21"/>
  <c r="AG52" i="3" a="1"/>
  <c r="AG52" i="3" s="1"/>
  <c r="AH185" i="21" s="1"/>
  <c r="T185" i="21"/>
  <c r="AK49" i="3" a="1"/>
  <c r="AK49" i="3" s="1"/>
  <c r="AL182" i="21" s="1"/>
  <c r="X182" i="21"/>
  <c r="AC34" i="3" a="1"/>
  <c r="AC34" i="3" s="1"/>
  <c r="AD180" i="21" s="1"/>
  <c r="P180" i="21"/>
  <c r="AG48" i="3" a="1"/>
  <c r="AG48" i="3" s="1"/>
  <c r="AH177" i="21" s="1"/>
  <c r="T177" i="21"/>
  <c r="AK42" i="3" a="1"/>
  <c r="AK42" i="3" s="1"/>
  <c r="AL174" i="21" s="1"/>
  <c r="X174" i="21"/>
  <c r="AC45" i="3" a="1"/>
  <c r="AC45" i="3" s="1"/>
  <c r="AD172" i="21" s="1"/>
  <c r="P172" i="21"/>
  <c r="S106" i="3"/>
  <c r="T169" i="21"/>
  <c r="AK47" i="3" a="1"/>
  <c r="AK47" i="3" s="1"/>
  <c r="AL171" i="21" s="1"/>
  <c r="X166" i="21"/>
  <c r="AL79" i="3" a="1"/>
  <c r="AL79" i="3" s="1"/>
  <c r="AM203" i="21" s="1"/>
  <c r="AJ82" i="3" a="1"/>
  <c r="AJ82" i="3" s="1"/>
  <c r="AK206" i="21" s="1"/>
  <c r="Y92" i="3"/>
  <c r="Z92" i="3" s="1"/>
  <c r="AA216" i="21" s="1"/>
  <c r="AC95" i="3" a="1"/>
  <c r="AC95" i="3" s="1"/>
  <c r="AD219" i="21" s="1"/>
  <c r="AH98" i="3" a="1"/>
  <c r="AH98" i="3" s="1"/>
  <c r="AI222" i="21" s="1"/>
  <c r="AI92" i="3" a="1"/>
  <c r="AI92" i="3" s="1"/>
  <c r="AJ216" i="21" s="1"/>
  <c r="AG93" i="3" a="1"/>
  <c r="AG93" i="3" s="1"/>
  <c r="AH217" i="21" s="1"/>
  <c r="S217" i="21"/>
  <c r="AC88" i="3" a="1"/>
  <c r="AC88" i="3" s="1"/>
  <c r="AD212" i="21" s="1"/>
  <c r="O212" i="21"/>
  <c r="Y96" i="3"/>
  <c r="Z220" i="21" s="1"/>
  <c r="N220" i="21"/>
  <c r="AE95" i="3" a="1"/>
  <c r="AE95" i="3" s="1"/>
  <c r="AF219" i="21" s="1"/>
  <c r="AH102" i="3" a="1"/>
  <c r="AH102" i="3" s="1"/>
  <c r="AI226" i="21" s="1"/>
  <c r="AJ90" i="3" a="1"/>
  <c r="AJ90" i="3" s="1"/>
  <c r="AK214" i="21" s="1"/>
  <c r="AC101" i="3" a="1"/>
  <c r="AC101" i="3" s="1"/>
  <c r="AD225" i="21" s="1"/>
  <c r="O225" i="21"/>
  <c r="AH95" i="3" a="1"/>
  <c r="AH95" i="3" s="1"/>
  <c r="AI219" i="21" s="1"/>
  <c r="AJ103" i="3" a="1"/>
  <c r="AJ103" i="3" s="1"/>
  <c r="AK227" i="21" s="1"/>
  <c r="V227" i="21"/>
  <c r="AK95" i="3" a="1"/>
  <c r="AK95" i="3" s="1"/>
  <c r="AL219" i="21" s="1"/>
  <c r="AE88" i="3" a="1"/>
  <c r="AE88" i="3" s="1"/>
  <c r="AF212" i="21" s="1"/>
  <c r="AL92" i="3" a="1"/>
  <c r="AL92" i="3" s="1"/>
  <c r="AM216" i="21" s="1"/>
  <c r="AL95" i="3" a="1"/>
  <c r="AL95" i="3" s="1"/>
  <c r="AM219" i="21" s="1"/>
  <c r="AL99" i="3" a="1"/>
  <c r="AL99" i="3" s="1"/>
  <c r="AM223" i="21" s="1"/>
  <c r="AB88" i="3" a="1"/>
  <c r="AB88" i="3" s="1"/>
  <c r="AC212" i="21" s="1"/>
  <c r="Y103" i="3"/>
  <c r="Z103" i="3" s="1"/>
  <c r="AA227" i="21" s="1"/>
  <c r="AF103" i="3" a="1"/>
  <c r="AF103" i="3" s="1"/>
  <c r="AG227" i="21" s="1"/>
  <c r="R227" i="21"/>
  <c r="AI85" i="3" a="1"/>
  <c r="AI85" i="3" s="1"/>
  <c r="AJ209" i="21" s="1"/>
  <c r="Y82" i="3"/>
  <c r="Z206" i="21" s="1"/>
  <c r="N206" i="21"/>
  <c r="AB103" i="3" a="1"/>
  <c r="AB103" i="3" s="1"/>
  <c r="AC227" i="21" s="1"/>
  <c r="AE103" i="3" a="1"/>
  <c r="AE103" i="3" s="1"/>
  <c r="AF227" i="21" s="1"/>
  <c r="Q227" i="21"/>
  <c r="AJ89" i="3" a="1"/>
  <c r="AJ89" i="3" s="1"/>
  <c r="AK213" i="21" s="1"/>
  <c r="AB93" i="3" a="1"/>
  <c r="AB93" i="3" s="1"/>
  <c r="AC217" i="21" s="1"/>
  <c r="AB96" i="3" a="1"/>
  <c r="AB96" i="3" s="1"/>
  <c r="AC220" i="21" s="1"/>
  <c r="Y100" i="3"/>
  <c r="Z100" i="3" s="1"/>
  <c r="AA224" i="21" s="1"/>
  <c r="AC103" i="3" a="1"/>
  <c r="AC103" i="3" s="1"/>
  <c r="AD227" i="21" s="1"/>
  <c r="AI77" i="3" a="1"/>
  <c r="AI77" i="3" s="1"/>
  <c r="AJ201" i="21" s="1"/>
  <c r="AL89" i="3" a="1"/>
  <c r="AL89" i="3" s="1"/>
  <c r="AM213" i="21" s="1"/>
  <c r="AD93" i="3" a="1"/>
  <c r="AD93" i="3" s="1"/>
  <c r="AE217" i="21" s="1"/>
  <c r="AD100" i="3" a="1"/>
  <c r="AD100" i="3" s="1"/>
  <c r="AE224" i="21" s="1"/>
  <c r="AF72" i="3" a="1"/>
  <c r="AF72" i="3" s="1"/>
  <c r="AG196" i="21" s="1"/>
  <c r="AB95" i="3" a="1"/>
  <c r="AB95" i="3" s="1"/>
  <c r="AC219" i="21" s="1"/>
  <c r="N219" i="21"/>
  <c r="AE93" i="3" a="1"/>
  <c r="AE93" i="3" s="1"/>
  <c r="AF217" i="21" s="1"/>
  <c r="AH103" i="3" a="1"/>
  <c r="AH103" i="3" s="1"/>
  <c r="AI227" i="21" s="1"/>
  <c r="AE72" i="3" a="1"/>
  <c r="AE72" i="3" s="1"/>
  <c r="AF196" i="21" s="1"/>
  <c r="AI93" i="3" a="1"/>
  <c r="AI93" i="3" s="1"/>
  <c r="AJ217" i="21" s="1"/>
  <c r="AF100" i="3" a="1"/>
  <c r="AF100" i="3" s="1"/>
  <c r="AG224" i="21" s="1"/>
  <c r="AK103" i="3" a="1"/>
  <c r="AK103" i="3" s="1"/>
  <c r="AL227" i="21" s="1"/>
  <c r="AJ101" i="3" a="1"/>
  <c r="AJ101" i="3" s="1"/>
  <c r="AK225" i="21" s="1"/>
  <c r="Y97" i="3"/>
  <c r="Z97" i="3" s="1"/>
  <c r="AA221" i="21" s="1"/>
  <c r="T221" i="21"/>
  <c r="AJ93" i="3" a="1"/>
  <c r="AJ93" i="3" s="1"/>
  <c r="AK217" i="21" s="1"/>
  <c r="AG100" i="3" a="1"/>
  <c r="AG100" i="3" s="1"/>
  <c r="AH224" i="21" s="1"/>
  <c r="AL103" i="3" a="1"/>
  <c r="AL103" i="3" s="1"/>
  <c r="AM227" i="21" s="1"/>
  <c r="AI101" i="3" a="1"/>
  <c r="AI101" i="3" s="1"/>
  <c r="AJ225" i="21" s="1"/>
  <c r="AI100" i="3" a="1"/>
  <c r="AI100" i="3" s="1"/>
  <c r="AJ224" i="21" s="1"/>
  <c r="AB101" i="3" a="1"/>
  <c r="AB101" i="3" s="1"/>
  <c r="AC225" i="21" s="1"/>
  <c r="AH97" i="3" a="1"/>
  <c r="AH97" i="3" s="1"/>
  <c r="AI221" i="21" s="1"/>
  <c r="AK99" i="3" a="1"/>
  <c r="AK99" i="3" s="1"/>
  <c r="AL223" i="21" s="1"/>
  <c r="AC94" i="3" a="1"/>
  <c r="AC94" i="3" s="1"/>
  <c r="AD218" i="21" s="1"/>
  <c r="AL100" i="3" a="1"/>
  <c r="AL100" i="3" s="1"/>
  <c r="AM224" i="21" s="1"/>
  <c r="AB91" i="3" a="1"/>
  <c r="AB91" i="3" s="1"/>
  <c r="AC215" i="21" s="1"/>
  <c r="AJ97" i="3" a="1"/>
  <c r="AJ97" i="3" s="1"/>
  <c r="AK221" i="21" s="1"/>
  <c r="AI98" i="3" a="1"/>
  <c r="AI98" i="3" s="1"/>
  <c r="AJ222" i="21" s="1"/>
  <c r="AI83" i="3" a="1"/>
  <c r="AI83" i="3" s="1"/>
  <c r="AJ207" i="21" s="1"/>
  <c r="U207" i="21"/>
  <c r="AJ73" i="3" a="1"/>
  <c r="AJ73" i="3" s="1"/>
  <c r="AK197" i="21" s="1"/>
  <c r="AG76" i="3" a="1"/>
  <c r="AG76" i="3" s="1"/>
  <c r="AH200" i="21" s="1"/>
  <c r="AC79" i="3" a="1"/>
  <c r="AC79" i="3" s="1"/>
  <c r="AD203" i="21" s="1"/>
  <c r="AL84" i="3" a="1"/>
  <c r="AL84" i="3" s="1"/>
  <c r="AM208" i="21" s="1"/>
  <c r="AH87" i="3" a="1"/>
  <c r="AH87" i="3" s="1"/>
  <c r="AI211" i="21" s="1"/>
  <c r="AF91" i="3" a="1"/>
  <c r="AF91" i="3" s="1"/>
  <c r="AG215" i="21" s="1"/>
  <c r="AK97" i="3" a="1"/>
  <c r="AK97" i="3" s="1"/>
  <c r="AL221" i="21" s="1"/>
  <c r="M107" i="3"/>
  <c r="AL97" i="3" a="1"/>
  <c r="AL97" i="3" s="1"/>
  <c r="AM221" i="21" s="1"/>
  <c r="AI87" i="3" a="1"/>
  <c r="AI87" i="3" s="1"/>
  <c r="AJ211" i="21" s="1"/>
  <c r="M108" i="3"/>
  <c r="N108" i="3"/>
  <c r="R108" i="3"/>
  <c r="M106" i="3"/>
  <c r="Q106" i="3"/>
  <c r="Q104" i="3" s="1"/>
  <c r="N106" i="3"/>
  <c r="R106" i="3"/>
  <c r="T106" i="3"/>
  <c r="P106" i="3"/>
  <c r="X106" i="3"/>
  <c r="AC51" i="3" a="1"/>
  <c r="AC51" i="3" s="1"/>
  <c r="AD164" i="21" s="1"/>
  <c r="P164" i="21"/>
  <c r="AE51" i="3" a="1"/>
  <c r="AE51" i="3" s="1"/>
  <c r="AI51" i="3" a="1"/>
  <c r="AI51" i="3" s="1"/>
  <c r="AJ164" i="21" s="1"/>
  <c r="U164" i="21"/>
  <c r="AH51" i="3" a="1"/>
  <c r="AH51" i="3" s="1"/>
  <c r="AI175" i="21" s="1"/>
  <c r="T164" i="21"/>
  <c r="AL60" i="3" a="1"/>
  <c r="AL60" i="3" s="1"/>
  <c r="AM158" i="21" s="1"/>
  <c r="S107" i="3"/>
  <c r="T161" i="21"/>
  <c r="AE40" i="3" a="1"/>
  <c r="AE40" i="3" s="1"/>
  <c r="AF156" i="21" s="1"/>
  <c r="AI40" i="3" a="1"/>
  <c r="AI40" i="3" s="1"/>
  <c r="AJ156" i="21" s="1"/>
  <c r="U156" i="21"/>
  <c r="AH40" i="3" a="1"/>
  <c r="AH40" i="3" s="1"/>
  <c r="AI156" i="21" s="1"/>
  <c r="T156" i="21"/>
  <c r="AG69" i="3" a="1"/>
  <c r="AG69" i="3" s="1"/>
  <c r="AH193" i="21" s="1"/>
  <c r="T193" i="21"/>
  <c r="AK66" i="3" a="1"/>
  <c r="AK66" i="3" s="1"/>
  <c r="AL190" i="21" s="1"/>
  <c r="X190" i="21"/>
  <c r="AC64" i="3" a="1"/>
  <c r="AC64" i="3" s="1"/>
  <c r="AD188" i="21" s="1"/>
  <c r="P188" i="21"/>
  <c r="X109" i="3"/>
  <c r="Y193" i="21"/>
  <c r="AE67" i="3" a="1"/>
  <c r="AE67" i="3" s="1"/>
  <c r="AF191" i="21" s="1"/>
  <c r="Q191" i="21"/>
  <c r="AI64" i="3" a="1"/>
  <c r="AI64" i="3" s="1"/>
  <c r="AJ188" i="21" s="1"/>
  <c r="U188" i="21"/>
  <c r="AL69" i="3" a="1"/>
  <c r="AL69" i="3" s="1"/>
  <c r="AM193" i="21" s="1"/>
  <c r="X193" i="21"/>
  <c r="AD67" i="3" a="1"/>
  <c r="AD67" i="3" s="1"/>
  <c r="AE191" i="21" s="1"/>
  <c r="P191" i="21"/>
  <c r="AG64" i="3" a="1"/>
  <c r="AG64" i="3" s="1"/>
  <c r="AH188" i="21" s="1"/>
  <c r="T188" i="21"/>
  <c r="Z78" i="3"/>
  <c r="AA202" i="21" s="1"/>
  <c r="Z202" i="21"/>
  <c r="Z81" i="3"/>
  <c r="AA205" i="21" s="1"/>
  <c r="Z53" i="3"/>
  <c r="AA155" i="21" s="1"/>
  <c r="Z155" i="21"/>
  <c r="Z70" i="3"/>
  <c r="AA194" i="21" s="1"/>
  <c r="Z84" i="3"/>
  <c r="AA208" i="21" s="1"/>
  <c r="Z208" i="21"/>
  <c r="Z171" i="21"/>
  <c r="Z73" i="3"/>
  <c r="AA197" i="21" s="1"/>
  <c r="Z197" i="21"/>
  <c r="Z54" i="3"/>
  <c r="AA186" i="21" s="1"/>
  <c r="Z186" i="21"/>
  <c r="Z87" i="3"/>
  <c r="AA211" i="21" s="1"/>
  <c r="Z211" i="21"/>
  <c r="Z76" i="3"/>
  <c r="AA200" i="21" s="1"/>
  <c r="Z200" i="21"/>
  <c r="Z65" i="3"/>
  <c r="AA189" i="21" s="1"/>
  <c r="Z189" i="21"/>
  <c r="Z218" i="21"/>
  <c r="Z50" i="3"/>
  <c r="Z178" i="21"/>
  <c r="Z79" i="3"/>
  <c r="AA203" i="21" s="1"/>
  <c r="Z203" i="21"/>
  <c r="Z68" i="3"/>
  <c r="AA192" i="21" s="1"/>
  <c r="Z192" i="21"/>
  <c r="Z58" i="3"/>
  <c r="Z181" i="21"/>
  <c r="Z36" i="3"/>
  <c r="Z163" i="21"/>
  <c r="Z48" i="3"/>
  <c r="Z177" i="21"/>
  <c r="Z29" i="3"/>
  <c r="Z62" i="3"/>
  <c r="Z38" i="3"/>
  <c r="AA154" i="21" s="1"/>
  <c r="Z154" i="21"/>
  <c r="Z41" i="3"/>
  <c r="Z63" i="3"/>
  <c r="AA187" i="21" s="1"/>
  <c r="Z187" i="21"/>
  <c r="Z46" i="3"/>
  <c r="AA162" i="21" s="1"/>
  <c r="Z162" i="21"/>
  <c r="Z57" i="3"/>
  <c r="Z157" i="21"/>
  <c r="Z37" i="3"/>
  <c r="AA168" i="21" s="1"/>
  <c r="Z168" i="21"/>
  <c r="Z39" i="3"/>
  <c r="Z179" i="21"/>
  <c r="Z86" i="3"/>
  <c r="AA210" i="21" s="1"/>
  <c r="Z210" i="21"/>
  <c r="Z31" i="3"/>
  <c r="Z160" i="21"/>
  <c r="AH37" i="2" a="1"/>
  <c r="AH37" i="2" s="1"/>
  <c r="AI86" i="21" s="1"/>
  <c r="AH34" i="2" a="1"/>
  <c r="AH34" i="2" s="1"/>
  <c r="AI83" i="21" s="1"/>
  <c r="AH74" i="2" a="1"/>
  <c r="AH74" i="2" s="1"/>
  <c r="AI123" i="21" s="1"/>
  <c r="AJ42" i="2" a="1"/>
  <c r="AJ42" i="2" s="1"/>
  <c r="AK91" i="21" s="1"/>
  <c r="AK75" i="2" a="1"/>
  <c r="AK75" i="2" s="1"/>
  <c r="AL124" i="21" s="1"/>
  <c r="AE78" i="2" a="1"/>
  <c r="AE78" i="2" s="1"/>
  <c r="AF127" i="21" s="1"/>
  <c r="AK81" i="2" a="1"/>
  <c r="AK81" i="2" s="1"/>
  <c r="AL130" i="21" s="1"/>
  <c r="AF78" i="2" a="1"/>
  <c r="AF78" i="2" s="1"/>
  <c r="AG127" i="21" s="1"/>
  <c r="AK83" i="2" a="1"/>
  <c r="AK83" i="2" s="1"/>
  <c r="AL132" i="21" s="1"/>
  <c r="AI78" i="2" a="1"/>
  <c r="AI78" i="2" s="1"/>
  <c r="AJ127" i="21" s="1"/>
  <c r="AJ36" i="2" a="1"/>
  <c r="AJ36" i="2" s="1"/>
  <c r="AK85" i="21" s="1"/>
  <c r="AB58" i="2" a="1"/>
  <c r="AB58" i="2" s="1"/>
  <c r="AC107" i="21" s="1"/>
  <c r="AL72" i="2" a="1"/>
  <c r="AL72" i="2" s="1"/>
  <c r="AM121" i="21" s="1"/>
  <c r="AJ78" i="2" a="1"/>
  <c r="AJ78" i="2" s="1"/>
  <c r="AK127" i="21" s="1"/>
  <c r="AC79" i="2" a="1"/>
  <c r="AC79" i="2" s="1"/>
  <c r="AD128" i="21" s="1"/>
  <c r="AH75" i="2" a="1"/>
  <c r="AH75" i="2" s="1"/>
  <c r="AI124" i="21" s="1"/>
  <c r="AD76" i="2" a="1"/>
  <c r="AD76" i="2" s="1"/>
  <c r="AE125" i="21" s="1"/>
  <c r="AL83" i="2" a="1"/>
  <c r="AL83" i="2" s="1"/>
  <c r="AM132" i="21" s="1"/>
  <c r="AE84" i="2" a="1"/>
  <c r="AE84" i="2" s="1"/>
  <c r="AF133" i="21" s="1"/>
  <c r="AL78" i="2" a="1"/>
  <c r="AL78" i="2" s="1"/>
  <c r="AM127" i="21" s="1"/>
  <c r="AB79" i="2" a="1"/>
  <c r="AB79" i="2" s="1"/>
  <c r="AC128" i="21" s="1"/>
  <c r="AF42" i="2" a="1"/>
  <c r="AF42" i="2" s="1"/>
  <c r="AG91" i="21" s="1"/>
  <c r="AK43" i="2" a="1"/>
  <c r="AK43" i="2" s="1"/>
  <c r="AL92" i="21" s="1"/>
  <c r="AL44" i="2" a="1"/>
  <c r="AL44" i="2" s="1"/>
  <c r="AM93" i="21" s="1"/>
  <c r="AI42" i="2" a="1"/>
  <c r="AI42" i="2" s="1"/>
  <c r="AJ91" i="21" s="1"/>
  <c r="AG81" i="2" a="1"/>
  <c r="AG81" i="2" s="1"/>
  <c r="AH130" i="21" s="1"/>
  <c r="AH83" i="2" a="1"/>
  <c r="AH83" i="2" s="1"/>
  <c r="AI132" i="21" s="1"/>
  <c r="AI83" i="2" a="1"/>
  <c r="AI83" i="2" s="1"/>
  <c r="AJ132" i="21" s="1"/>
  <c r="AH78" i="2" a="1"/>
  <c r="AH78" i="2" s="1"/>
  <c r="AI127" i="21" s="1"/>
  <c r="AC84" i="2" a="1"/>
  <c r="AC84" i="2" s="1"/>
  <c r="AD133" i="21" s="1"/>
  <c r="AK78" i="2" a="1"/>
  <c r="AK78" i="2" s="1"/>
  <c r="AL127" i="21" s="1"/>
  <c r="AD78" i="2" a="1"/>
  <c r="AD78" i="2" s="1"/>
  <c r="AE127" i="21" s="1"/>
  <c r="AF83" i="2" a="1"/>
  <c r="AF83" i="2" s="1"/>
  <c r="AG132" i="21" s="1"/>
  <c r="AF86" i="2" a="1"/>
  <c r="AF86" i="2" s="1"/>
  <c r="AG135" i="21" s="1"/>
  <c r="R135" i="21"/>
  <c r="AE102" i="2" a="1"/>
  <c r="AE102" i="2" s="1"/>
  <c r="AF151" i="21" s="1"/>
  <c r="Q151" i="21"/>
  <c r="AI37" i="2" a="1"/>
  <c r="AI37" i="2" s="1"/>
  <c r="AJ86" i="21" s="1"/>
  <c r="V86" i="21"/>
  <c r="AG83" i="2" a="1"/>
  <c r="AG83" i="2" s="1"/>
  <c r="AH132" i="21" s="1"/>
  <c r="AB100" i="2" a="1"/>
  <c r="AB100" i="2" s="1"/>
  <c r="AC149" i="21" s="1"/>
  <c r="N149" i="21"/>
  <c r="AH86" i="2" a="1"/>
  <c r="AH86" i="2" s="1"/>
  <c r="AI135" i="21" s="1"/>
  <c r="U135" i="21"/>
  <c r="AL75" i="2" a="1"/>
  <c r="AL75" i="2" s="1"/>
  <c r="AM124" i="21" s="1"/>
  <c r="Y124" i="21"/>
  <c r="AJ86" i="2" a="1"/>
  <c r="AJ86" i="2" s="1"/>
  <c r="AK135" i="21" s="1"/>
  <c r="V135" i="21"/>
  <c r="AC81" i="2" a="1"/>
  <c r="AC81" i="2" s="1"/>
  <c r="AD130" i="21" s="1"/>
  <c r="O130" i="21"/>
  <c r="AG78" i="2" a="1"/>
  <c r="AG78" i="2" s="1"/>
  <c r="AH127" i="21" s="1"/>
  <c r="S127" i="21"/>
  <c r="AE42" i="2" a="1"/>
  <c r="AE42" i="2" s="1"/>
  <c r="AF91" i="21" s="1"/>
  <c r="Q91" i="21"/>
  <c r="AE37" i="2" a="1"/>
  <c r="AE37" i="2" s="1"/>
  <c r="AF86" i="21" s="1"/>
  <c r="Q86" i="21"/>
  <c r="AI43" i="2" a="1"/>
  <c r="AI43" i="2" s="1"/>
  <c r="AJ92" i="21" s="1"/>
  <c r="U92" i="21"/>
  <c r="AB89" i="2" a="1"/>
  <c r="AB89" i="2" s="1"/>
  <c r="AC138" i="21" s="1"/>
  <c r="N138" i="21"/>
  <c r="AL34" i="2" a="1"/>
  <c r="AL34" i="2" s="1"/>
  <c r="AM83" i="21" s="1"/>
  <c r="Y83" i="21"/>
  <c r="AL36" i="2" a="1"/>
  <c r="AL36" i="2" s="1"/>
  <c r="AM85" i="21" s="1"/>
  <c r="Y85" i="21"/>
  <c r="AE43" i="2" a="1"/>
  <c r="AE43" i="2" s="1"/>
  <c r="AF92" i="21" s="1"/>
  <c r="Q92" i="21"/>
  <c r="W107" i="2"/>
  <c r="X83" i="21"/>
  <c r="AF89" i="2" a="1"/>
  <c r="AF89" i="2" s="1"/>
  <c r="AG138" i="21" s="1"/>
  <c r="R138" i="21"/>
  <c r="AG98" i="2" a="1"/>
  <c r="AG98" i="2" s="1"/>
  <c r="AH147" i="21" s="1"/>
  <c r="S147" i="21"/>
  <c r="AK84" i="2" a="1"/>
  <c r="AK84" i="2" s="1"/>
  <c r="AL133" i="21" s="1"/>
  <c r="AE83" i="2" a="1"/>
  <c r="AE83" i="2" s="1"/>
  <c r="AF132" i="21" s="1"/>
  <c r="Q132" i="21"/>
  <c r="AI80" i="2" a="1"/>
  <c r="AI80" i="2" s="1"/>
  <c r="AJ129" i="21" s="1"/>
  <c r="U129" i="21"/>
  <c r="AE75" i="2" a="1"/>
  <c r="AE75" i="2" s="1"/>
  <c r="AF124" i="21" s="1"/>
  <c r="Q124" i="21"/>
  <c r="AH98" i="2" a="1"/>
  <c r="AH98" i="2" s="1"/>
  <c r="AI147" i="21" s="1"/>
  <c r="U147" i="21"/>
  <c r="AE38" i="2" a="1"/>
  <c r="AE38" i="2" s="1"/>
  <c r="AF87" i="21" s="1"/>
  <c r="Q87" i="21"/>
  <c r="T108" i="2"/>
  <c r="U80" i="21"/>
  <c r="AK98" i="2" a="1"/>
  <c r="AK98" i="2" s="1"/>
  <c r="AL147" i="21" s="1"/>
  <c r="W147" i="21"/>
  <c r="AE103" i="2" a="1"/>
  <c r="AE103" i="2" s="1"/>
  <c r="AF152" i="21" s="1"/>
  <c r="Q152" i="21"/>
  <c r="S107" i="2"/>
  <c r="T83" i="21"/>
  <c r="X106" i="2"/>
  <c r="Y94" i="21"/>
  <c r="AG87" i="2" a="1"/>
  <c r="AG87" i="2" s="1"/>
  <c r="AH136" i="21" s="1"/>
  <c r="S136" i="21"/>
  <c r="AL82" i="2" a="1"/>
  <c r="AL82" i="2" s="1"/>
  <c r="AM131" i="21" s="1"/>
  <c r="Y131" i="21"/>
  <c r="AE80" i="2" a="1"/>
  <c r="AE80" i="2" s="1"/>
  <c r="AF129" i="21" s="1"/>
  <c r="Q129" i="21"/>
  <c r="AH77" i="2" a="1"/>
  <c r="AH77" i="2" s="1"/>
  <c r="AI126" i="21" s="1"/>
  <c r="U126" i="21"/>
  <c r="AL74" i="2" a="1"/>
  <c r="AL74" i="2" s="1"/>
  <c r="AM123" i="21" s="1"/>
  <c r="Y123" i="21"/>
  <c r="R107" i="2"/>
  <c r="S83" i="21"/>
  <c r="AD101" i="2" a="1"/>
  <c r="AD101" i="2" s="1"/>
  <c r="AE150" i="21" s="1"/>
  <c r="P150" i="21"/>
  <c r="AJ74" i="2" a="1"/>
  <c r="AJ74" i="2" s="1"/>
  <c r="AK123" i="21" s="1"/>
  <c r="W123" i="21"/>
  <c r="AL40" i="2" a="1"/>
  <c r="AL40" i="2" s="1"/>
  <c r="AM89" i="21" s="1"/>
  <c r="Y89" i="21"/>
  <c r="AE34" i="2" a="1"/>
  <c r="AE34" i="2" s="1"/>
  <c r="AF83" i="21" s="1"/>
  <c r="Q83" i="21"/>
  <c r="AL93" i="2" a="1"/>
  <c r="AL93" i="2" s="1"/>
  <c r="AM142" i="21" s="1"/>
  <c r="X142" i="21"/>
  <c r="AE77" i="2" a="1"/>
  <c r="AE77" i="2" s="1"/>
  <c r="AF126" i="21" s="1"/>
  <c r="R126" i="21"/>
  <c r="AI74" i="2" a="1"/>
  <c r="AI74" i="2" s="1"/>
  <c r="AJ123" i="21" s="1"/>
  <c r="V123" i="21"/>
  <c r="AI45" i="2" a="1"/>
  <c r="AI45" i="2" s="1"/>
  <c r="AJ94" i="21" s="1"/>
  <c r="U94" i="21"/>
  <c r="W109" i="2"/>
  <c r="X90" i="21"/>
  <c r="AB76" i="2" a="1"/>
  <c r="AB76" i="2" s="1"/>
  <c r="AC125" i="21" s="1"/>
  <c r="AB81" i="2" a="1"/>
  <c r="AB81" i="2" s="1"/>
  <c r="AC130" i="21" s="1"/>
  <c r="AK87" i="2" a="1"/>
  <c r="AK87" i="2" s="1"/>
  <c r="AL136" i="21" s="1"/>
  <c r="W136" i="21"/>
  <c r="AF101" i="2" a="1"/>
  <c r="AF101" i="2" s="1"/>
  <c r="AG150" i="21" s="1"/>
  <c r="R150" i="21"/>
  <c r="AI71" i="2" a="1"/>
  <c r="AI71" i="2" s="1"/>
  <c r="AJ120" i="21" s="1"/>
  <c r="U120" i="21"/>
  <c r="AI55" i="2" a="1"/>
  <c r="AI55" i="2" s="1"/>
  <c r="AJ104" i="21" s="1"/>
  <c r="U104" i="21"/>
  <c r="AJ94" i="2" a="1"/>
  <c r="AJ94" i="2" s="1"/>
  <c r="AK143" i="21" s="1"/>
  <c r="V143" i="21"/>
  <c r="AB96" i="2" a="1"/>
  <c r="AB96" i="2" s="1"/>
  <c r="AC145" i="21" s="1"/>
  <c r="AK103" i="2" a="1"/>
  <c r="AK103" i="2" s="1"/>
  <c r="AL152" i="21" s="1"/>
  <c r="W152" i="21"/>
  <c r="AI41" i="2" a="1"/>
  <c r="AI41" i="2" s="1"/>
  <c r="AJ90" i="21" s="1"/>
  <c r="V90" i="21"/>
  <c r="AB77" i="2" a="1"/>
  <c r="AB77" i="2" s="1"/>
  <c r="AC126" i="21" s="1"/>
  <c r="O126" i="21"/>
  <c r="Y40" i="2"/>
  <c r="Z89" i="21" s="1"/>
  <c r="U89" i="21"/>
  <c r="AE45" i="2" a="1"/>
  <c r="AE45" i="2" s="1"/>
  <c r="AF94" i="21" s="1"/>
  <c r="R94" i="21"/>
  <c r="AE76" i="2" a="1"/>
  <c r="AE76" i="2" s="1"/>
  <c r="AF125" i="21" s="1"/>
  <c r="AH81" i="2" a="1"/>
  <c r="AH81" i="2" s="1"/>
  <c r="AI130" i="21" s="1"/>
  <c r="AI30" i="2" a="1"/>
  <c r="AI30" i="2" s="1"/>
  <c r="AJ79" i="21" s="1"/>
  <c r="U79" i="21"/>
  <c r="AF76" i="2" a="1"/>
  <c r="AF76" i="2" s="1"/>
  <c r="AG125" i="21" s="1"/>
  <c r="AJ81" i="2" a="1"/>
  <c r="AJ81" i="2" s="1"/>
  <c r="AK130" i="21" s="1"/>
  <c r="AD90" i="2" a="1"/>
  <c r="AD90" i="2" s="1"/>
  <c r="AE139" i="21" s="1"/>
  <c r="Q139" i="21"/>
  <c r="AB97" i="2" a="1"/>
  <c r="AB97" i="2" s="1"/>
  <c r="AC146" i="21" s="1"/>
  <c r="N146" i="21"/>
  <c r="AF99" i="2" a="1"/>
  <c r="AF99" i="2" s="1"/>
  <c r="AG148" i="21" s="1"/>
  <c r="R148" i="21"/>
  <c r="AJ101" i="2" a="1"/>
  <c r="AJ101" i="2" s="1"/>
  <c r="AK150" i="21" s="1"/>
  <c r="V150" i="21"/>
  <c r="AL84" i="2" a="1"/>
  <c r="AL84" i="2" s="1"/>
  <c r="AM133" i="21" s="1"/>
  <c r="Y133" i="21"/>
  <c r="AD82" i="2" a="1"/>
  <c r="AD82" i="2" s="1"/>
  <c r="AE131" i="21" s="1"/>
  <c r="Q131" i="21"/>
  <c r="AI79" i="2" a="1"/>
  <c r="AI79" i="2" s="1"/>
  <c r="AJ128" i="21" s="1"/>
  <c r="U128" i="21"/>
  <c r="AL76" i="2" a="1"/>
  <c r="AL76" i="2" s="1"/>
  <c r="AM125" i="21" s="1"/>
  <c r="Y125" i="21"/>
  <c r="AE74" i="2" a="1"/>
  <c r="AE74" i="2" s="1"/>
  <c r="AF123" i="21" s="1"/>
  <c r="Q123" i="21"/>
  <c r="AE71" i="2" a="1"/>
  <c r="AE71" i="2" s="1"/>
  <c r="AF120" i="21" s="1"/>
  <c r="Q120" i="21"/>
  <c r="AI68" i="2" a="1"/>
  <c r="AI68" i="2" s="1"/>
  <c r="AJ117" i="21" s="1"/>
  <c r="U117" i="21"/>
  <c r="AE63" i="2" a="1"/>
  <c r="AE63" i="2" s="1"/>
  <c r="AF112" i="21" s="1"/>
  <c r="Q112" i="21"/>
  <c r="AI60" i="2" a="1"/>
  <c r="AI60" i="2" s="1"/>
  <c r="AJ109" i="21" s="1"/>
  <c r="U109" i="21"/>
  <c r="AE55" i="2" a="1"/>
  <c r="AE55" i="2" s="1"/>
  <c r="AF104" i="21" s="1"/>
  <c r="Q104" i="21"/>
  <c r="AI52" i="2" a="1"/>
  <c r="AI52" i="2" s="1"/>
  <c r="AJ101" i="21" s="1"/>
  <c r="U101" i="21"/>
  <c r="AF30" i="2" a="1"/>
  <c r="AF30" i="2" s="1"/>
  <c r="AG79" i="21" s="1"/>
  <c r="S79" i="21"/>
  <c r="AL73" i="2" a="1"/>
  <c r="AL73" i="2" s="1"/>
  <c r="AM122" i="21" s="1"/>
  <c r="X122" i="21"/>
  <c r="AL65" i="2" a="1"/>
  <c r="AL65" i="2" s="1"/>
  <c r="AM114" i="21" s="1"/>
  <c r="X114" i="21"/>
  <c r="AD63" i="2" a="1"/>
  <c r="AD63" i="2" s="1"/>
  <c r="AE112" i="21" s="1"/>
  <c r="P112" i="21"/>
  <c r="AL57" i="2" a="1"/>
  <c r="AL57" i="2" s="1"/>
  <c r="AM106" i="21" s="1"/>
  <c r="X106" i="21"/>
  <c r="AD55" i="2" a="1"/>
  <c r="AD55" i="2" s="1"/>
  <c r="AE104" i="21" s="1"/>
  <c r="P104" i="21"/>
  <c r="AH52" i="2" a="1"/>
  <c r="AH52" i="2" s="1"/>
  <c r="AI101" i="21" s="1"/>
  <c r="T101" i="21"/>
  <c r="AG90" i="2" a="1"/>
  <c r="AG90" i="2" s="1"/>
  <c r="AH139" i="21" s="1"/>
  <c r="S139" i="21"/>
  <c r="AK92" i="2" a="1"/>
  <c r="AK92" i="2" s="1"/>
  <c r="AL141" i="21" s="1"/>
  <c r="W141" i="21"/>
  <c r="AI32" i="2" a="1"/>
  <c r="AI32" i="2" s="1"/>
  <c r="AJ81" i="21" s="1"/>
  <c r="U81" i="21"/>
  <c r="AI39" i="2" a="1"/>
  <c r="AI39" i="2" s="1"/>
  <c r="AJ88" i="21" s="1"/>
  <c r="U88" i="21"/>
  <c r="AK73" i="2" a="1"/>
  <c r="AK73" i="2" s="1"/>
  <c r="AL122" i="21" s="1"/>
  <c r="W122" i="21"/>
  <c r="AB71" i="2" a="1"/>
  <c r="AB71" i="2" s="1"/>
  <c r="AC120" i="21" s="1"/>
  <c r="O120" i="21"/>
  <c r="AG68" i="2" a="1"/>
  <c r="AG68" i="2" s="1"/>
  <c r="AH117" i="21" s="1"/>
  <c r="S117" i="21"/>
  <c r="AK65" i="2" a="1"/>
  <c r="AK65" i="2" s="1"/>
  <c r="AL114" i="21" s="1"/>
  <c r="W114" i="21"/>
  <c r="AC63" i="2" a="1"/>
  <c r="AC63" i="2" s="1"/>
  <c r="AD112" i="21" s="1"/>
  <c r="O112" i="21"/>
  <c r="AG60" i="2" a="1"/>
  <c r="AG60" i="2" s="1"/>
  <c r="AH109" i="21" s="1"/>
  <c r="S109" i="21"/>
  <c r="AK57" i="2" a="1"/>
  <c r="AK57" i="2" s="1"/>
  <c r="AL106" i="21" s="1"/>
  <c r="W106" i="21"/>
  <c r="AB55" i="2" a="1"/>
  <c r="AB55" i="2" s="1"/>
  <c r="AC104" i="21" s="1"/>
  <c r="O104" i="21"/>
  <c r="AF52" i="2" a="1"/>
  <c r="AF52" i="2" s="1"/>
  <c r="AG101" i="21" s="1"/>
  <c r="S101" i="21"/>
  <c r="AE30" i="2" a="1"/>
  <c r="AE30" i="2" s="1"/>
  <c r="AF79" i="21" s="1"/>
  <c r="Q79" i="21"/>
  <c r="AC29" i="2" a="1"/>
  <c r="AC29" i="2" s="1"/>
  <c r="AD78" i="21" s="1"/>
  <c r="AJ99" i="2" a="1"/>
  <c r="AJ99" i="2" s="1"/>
  <c r="AK148" i="21" s="1"/>
  <c r="V148" i="21"/>
  <c r="T107" i="2"/>
  <c r="AH84" i="2" a="1"/>
  <c r="AH84" i="2" s="1"/>
  <c r="AI133" i="21" s="1"/>
  <c r="U133" i="21"/>
  <c r="AL81" i="2" a="1"/>
  <c r="AL81" i="2" s="1"/>
  <c r="AM130" i="21" s="1"/>
  <c r="Y130" i="21"/>
  <c r="AE79" i="2" a="1"/>
  <c r="AE79" i="2" s="1"/>
  <c r="AF128" i="21" s="1"/>
  <c r="Q128" i="21"/>
  <c r="Y76" i="2"/>
  <c r="Z125" i="21" s="1"/>
  <c r="U125" i="21"/>
  <c r="AI72" i="2" a="1"/>
  <c r="AI72" i="2" s="1"/>
  <c r="AJ121" i="21" s="1"/>
  <c r="AI65" i="2" a="1"/>
  <c r="AI65" i="2" s="1"/>
  <c r="AJ114" i="21" s="1"/>
  <c r="U114" i="21"/>
  <c r="AE60" i="2" a="1"/>
  <c r="AE60" i="2" s="1"/>
  <c r="AF109" i="21" s="1"/>
  <c r="Q109" i="21"/>
  <c r="AI57" i="2" a="1"/>
  <c r="AI57" i="2" s="1"/>
  <c r="AJ106" i="21" s="1"/>
  <c r="U106" i="21"/>
  <c r="AE52" i="2" a="1"/>
  <c r="AE52" i="2" s="1"/>
  <c r="AF101" i="21" s="1"/>
  <c r="Q101" i="21"/>
  <c r="AD72" i="2" a="1"/>
  <c r="AD72" i="2" s="1"/>
  <c r="AE121" i="21" s="1"/>
  <c r="AE51" i="2" a="1"/>
  <c r="AE51" i="2" s="1"/>
  <c r="AF100" i="21" s="1"/>
  <c r="AH73" i="2" a="1"/>
  <c r="AH73" i="2" s="1"/>
  <c r="AI122" i="21" s="1"/>
  <c r="T122" i="21"/>
  <c r="Y70" i="2"/>
  <c r="Z119" i="21" s="1"/>
  <c r="X119" i="21"/>
  <c r="AD68" i="2" a="1"/>
  <c r="AD68" i="2" s="1"/>
  <c r="AE117" i="21" s="1"/>
  <c r="P117" i="21"/>
  <c r="AH65" i="2" a="1"/>
  <c r="AH65" i="2" s="1"/>
  <c r="AI114" i="21" s="1"/>
  <c r="T114" i="21"/>
  <c r="Y62" i="2"/>
  <c r="Z111" i="21" s="1"/>
  <c r="X111" i="21"/>
  <c r="AD60" i="2" a="1"/>
  <c r="AD60" i="2" s="1"/>
  <c r="AE109" i="21" s="1"/>
  <c r="P109" i="21"/>
  <c r="AH57" i="2" a="1"/>
  <c r="AH57" i="2" s="1"/>
  <c r="AI106" i="21" s="1"/>
  <c r="T106" i="21"/>
  <c r="AL54" i="2" a="1"/>
  <c r="AL54" i="2" s="1"/>
  <c r="AM103" i="21" s="1"/>
  <c r="X103" i="21"/>
  <c r="AD52" i="2" a="1"/>
  <c r="AD52" i="2" s="1"/>
  <c r="AE101" i="21" s="1"/>
  <c r="P101" i="21"/>
  <c r="AF82" i="2" a="1"/>
  <c r="AF82" i="2" s="1"/>
  <c r="AG131" i="21" s="1"/>
  <c r="AK90" i="2" a="1"/>
  <c r="AK90" i="2" s="1"/>
  <c r="AL139" i="21" s="1"/>
  <c r="W139" i="21"/>
  <c r="AF84" i="2" a="1"/>
  <c r="AF84" i="2" s="1"/>
  <c r="AG133" i="21" s="1"/>
  <c r="S133" i="21"/>
  <c r="AH69" i="2" a="1"/>
  <c r="AH69" i="2" s="1"/>
  <c r="AI118" i="21" s="1"/>
  <c r="M108" i="2"/>
  <c r="N79" i="21"/>
  <c r="AL37" i="2" a="1"/>
  <c r="AL37" i="2" s="1"/>
  <c r="AM86" i="21" s="1"/>
  <c r="Y86" i="21"/>
  <c r="AE32" i="2" a="1"/>
  <c r="AE32" i="2" s="1"/>
  <c r="AF81" i="21" s="1"/>
  <c r="Q81" i="21"/>
  <c r="Y46" i="2"/>
  <c r="Z95" i="21" s="1"/>
  <c r="U95" i="21"/>
  <c r="AL33" i="2" a="1"/>
  <c r="AL33" i="2" s="1"/>
  <c r="AM82" i="21" s="1"/>
  <c r="Y82" i="21"/>
  <c r="AE39" i="2" a="1"/>
  <c r="AE39" i="2" s="1"/>
  <c r="AF88" i="21" s="1"/>
  <c r="Q88" i="21"/>
  <c r="AG73" i="2" a="1"/>
  <c r="AG73" i="2" s="1"/>
  <c r="AH122" i="21" s="1"/>
  <c r="S122" i="21"/>
  <c r="AB68" i="2" a="1"/>
  <c r="AB68" i="2" s="1"/>
  <c r="AC117" i="21" s="1"/>
  <c r="O117" i="21"/>
  <c r="AI97" i="2" a="1"/>
  <c r="AI97" i="2" s="1"/>
  <c r="AJ146" i="21" s="1"/>
  <c r="U146" i="21"/>
  <c r="Y52" i="2"/>
  <c r="Z101" i="21" s="1"/>
  <c r="N101" i="21"/>
  <c r="AC44" i="3" a="1"/>
  <c r="AC44" i="3" s="1"/>
  <c r="AD175" i="21" s="1"/>
  <c r="AK90" i="3" a="1"/>
  <c r="AK90" i="3" s="1"/>
  <c r="AL214" i="21" s="1"/>
  <c r="Y47" i="3"/>
  <c r="Y66" i="3"/>
  <c r="AD99" i="3" a="1"/>
  <c r="AD99" i="3" s="1"/>
  <c r="AE223" i="21" s="1"/>
  <c r="AH64" i="3" a="1"/>
  <c r="AH64" i="3" s="1"/>
  <c r="AI188" i="21" s="1"/>
  <c r="Y98" i="3"/>
  <c r="AH88" i="3" a="1"/>
  <c r="AH88" i="3" s="1"/>
  <c r="AI212" i="21" s="1"/>
  <c r="O109" i="3"/>
  <c r="O108" i="3"/>
  <c r="W107" i="3"/>
  <c r="AH59" i="3" a="1"/>
  <c r="AH59" i="3" s="1"/>
  <c r="AI161" i="21" s="1"/>
  <c r="T109" i="3"/>
  <c r="AL49" i="3" a="1"/>
  <c r="AL49" i="3" s="1"/>
  <c r="AD34" i="3" a="1"/>
  <c r="AD34" i="3" s="1"/>
  <c r="AE180" i="21" s="1"/>
  <c r="AH80" i="3" a="1"/>
  <c r="AH80" i="3" s="1"/>
  <c r="AI204" i="21" s="1"/>
  <c r="W106" i="3"/>
  <c r="AL42" i="3" a="1"/>
  <c r="AL42" i="3" s="1"/>
  <c r="AM174" i="21" s="1"/>
  <c r="Y35" i="3"/>
  <c r="AC80" i="3" a="1"/>
  <c r="AC80" i="3" s="1"/>
  <c r="AD204" i="21" s="1"/>
  <c r="AG59" i="3" a="1"/>
  <c r="AG59" i="3" s="1"/>
  <c r="AH161" i="21" s="1"/>
  <c r="AG43" i="3" a="1"/>
  <c r="AG43" i="3" s="1"/>
  <c r="AK35" i="3" a="1"/>
  <c r="AK35" i="3" s="1"/>
  <c r="AL159" i="21" s="1"/>
  <c r="AI53" i="4" a="1"/>
  <c r="AI53" i="4" s="1"/>
  <c r="AJ264" i="21" s="1"/>
  <c r="AK84" i="4" a="1"/>
  <c r="AK84" i="4" s="1"/>
  <c r="AL283" i="21" s="1"/>
  <c r="Y44" i="4"/>
  <c r="AJ53" i="4" a="1"/>
  <c r="AJ53" i="4" s="1"/>
  <c r="AK264" i="21" s="1"/>
  <c r="AI92" i="4" a="1"/>
  <c r="AI92" i="4" s="1"/>
  <c r="AI76" i="4" a="1"/>
  <c r="AI76" i="4" s="1"/>
  <c r="Y33" i="4"/>
  <c r="Z232" i="21" s="1"/>
  <c r="AH50" i="4" a="1"/>
  <c r="AH50" i="4" s="1"/>
  <c r="AI235" i="21" s="1"/>
  <c r="AL29" i="4" a="1"/>
  <c r="AL29" i="4" s="1"/>
  <c r="AM243" i="21" s="1"/>
  <c r="AB71" i="4" a="1"/>
  <c r="AB71" i="4" s="1"/>
  <c r="AC270" i="21" s="1"/>
  <c r="Y92" i="4"/>
  <c r="AJ89" i="4" a="1"/>
  <c r="AJ89" i="4" s="1"/>
  <c r="AK288" i="21" s="1"/>
  <c r="AH33" i="4" a="1"/>
  <c r="AH33" i="4" s="1"/>
  <c r="AI251" i="21" s="1"/>
  <c r="AD71" i="4" a="1"/>
  <c r="AD71" i="4" s="1"/>
  <c r="AE270" i="21" s="1"/>
  <c r="AL68" i="4" a="1"/>
  <c r="AL68" i="4" s="1"/>
  <c r="AM267" i="21" s="1"/>
  <c r="AK50" i="4" a="1"/>
  <c r="AK50" i="4" s="1"/>
  <c r="AL235" i="21" s="1"/>
  <c r="AE92" i="4" a="1"/>
  <c r="AE92" i="4" s="1"/>
  <c r="AF291" i="21" s="1"/>
  <c r="AH68" i="4" a="1"/>
  <c r="AH68" i="4" s="1"/>
  <c r="AI267" i="21" s="1"/>
  <c r="AJ63" i="4" a="1"/>
  <c r="AJ63" i="4" s="1"/>
  <c r="AK232" i="21" s="1"/>
  <c r="AK33" i="4" a="1"/>
  <c r="AK33" i="4" s="1"/>
  <c r="AL251" i="21" s="1"/>
  <c r="AD54" i="4" a="1"/>
  <c r="AD54" i="4" s="1"/>
  <c r="AE262" i="21" s="1"/>
  <c r="AG71" i="4" a="1"/>
  <c r="AG71" i="4" s="1"/>
  <c r="AH270" i="21" s="1"/>
  <c r="AI81" i="4" a="1"/>
  <c r="AI81" i="4" s="1"/>
  <c r="AE76" i="4" a="1"/>
  <c r="AE76" i="4" s="1"/>
  <c r="AF275" i="21" s="1"/>
  <c r="Y90" i="4"/>
  <c r="Y40" i="4"/>
  <c r="AI98" i="4" a="1"/>
  <c r="AI98" i="4" s="1"/>
  <c r="AJ297" i="21" s="1"/>
  <c r="AJ36" i="4" a="1"/>
  <c r="AJ36" i="4" s="1"/>
  <c r="AG54" i="4" a="1"/>
  <c r="AG54" i="4" s="1"/>
  <c r="AI41" i="4" a="1"/>
  <c r="AI41" i="4" s="1"/>
  <c r="AJ248" i="21" s="1"/>
  <c r="AJ41" i="4" a="1"/>
  <c r="AJ41" i="4" s="1"/>
  <c r="Y61" i="4"/>
  <c r="AD80" i="4" a="1"/>
  <c r="AD80" i="4" s="1"/>
  <c r="AE279" i="21" s="1"/>
  <c r="AC51" i="4" a="1"/>
  <c r="AC51" i="4" s="1"/>
  <c r="AD241" i="21" s="1"/>
  <c r="Y100" i="4"/>
  <c r="AD48" i="4" a="1"/>
  <c r="AD48" i="4" s="1"/>
  <c r="AF40" i="4" a="1"/>
  <c r="AF40" i="4" s="1"/>
  <c r="AC68" i="4" a="1"/>
  <c r="AC68" i="4" s="1"/>
  <c r="AD267" i="21" s="1"/>
  <c r="AD57" i="4" a="1"/>
  <c r="AD57" i="4" s="1"/>
  <c r="AE230" i="21" s="1"/>
  <c r="AE100" i="4" a="1"/>
  <c r="AE100" i="4" s="1"/>
  <c r="AF299" i="21" s="1"/>
  <c r="Y79" i="4"/>
  <c r="AH40" i="4" a="1"/>
  <c r="AH40" i="4" s="1"/>
  <c r="AE68" i="4" a="1"/>
  <c r="AE68" i="4" s="1"/>
  <c r="AF267" i="21" s="1"/>
  <c r="AC88" i="4" a="1"/>
  <c r="AC88" i="4" s="1"/>
  <c r="AD287" i="21" s="1"/>
  <c r="AG57" i="4" a="1"/>
  <c r="AG57" i="4" s="1"/>
  <c r="AH230" i="21" s="1"/>
  <c r="Y95" i="4"/>
  <c r="Y87" i="4"/>
  <c r="AK40" i="4" a="1"/>
  <c r="AK40" i="4" s="1"/>
  <c r="AL259" i="21" s="1"/>
  <c r="AB39" i="4" a="1"/>
  <c r="AB39" i="4" s="1"/>
  <c r="AC238" i="21" s="1"/>
  <c r="AK78" i="4" a="1"/>
  <c r="AK78" i="4" s="1"/>
  <c r="AL277" i="21" s="1"/>
  <c r="AH85" i="4" a="1"/>
  <c r="AH85" i="4" s="1"/>
  <c r="AI284" i="21" s="1"/>
  <c r="AI61" i="4" a="1"/>
  <c r="AI61" i="4" s="1"/>
  <c r="AJ256" i="21" s="1"/>
  <c r="AD39" i="4" a="1"/>
  <c r="AD39" i="4" s="1"/>
  <c r="AE238" i="21" s="1"/>
  <c r="AI93" i="4" a="1"/>
  <c r="AI93" i="4" s="1"/>
  <c r="AJ292" i="21" s="1"/>
  <c r="AC74" i="4" a="1"/>
  <c r="AC74" i="4" s="1"/>
  <c r="AD273" i="21" s="1"/>
  <c r="AB63" i="2" a="1"/>
  <c r="AB63" i="2" s="1"/>
  <c r="AC112" i="21" s="1"/>
  <c r="AC52" i="2" a="1"/>
  <c r="AC52" i="2" s="1"/>
  <c r="AD101" i="21" s="1"/>
  <c r="AC60" i="2" a="1"/>
  <c r="AC60" i="2" s="1"/>
  <c r="AD109" i="21" s="1"/>
  <c r="AG52" i="2" a="1"/>
  <c r="AG52" i="2" s="1"/>
  <c r="AH101" i="21" s="1"/>
  <c r="AF60" i="2" a="1"/>
  <c r="AF60" i="2" s="1"/>
  <c r="AG109" i="21" s="1"/>
  <c r="AC68" i="2" a="1"/>
  <c r="AC68" i="2" s="1"/>
  <c r="AD117" i="21" s="1"/>
  <c r="AG57" i="2" a="1"/>
  <c r="AG57" i="2" s="1"/>
  <c r="AH106" i="21" s="1"/>
  <c r="AJ57" i="2" a="1"/>
  <c r="AJ57" i="2" s="1"/>
  <c r="AK106" i="21" s="1"/>
  <c r="Y73" i="2"/>
  <c r="Z122" i="21" s="1"/>
  <c r="AG65" i="2" a="1"/>
  <c r="AG65" i="2" s="1"/>
  <c r="AH114" i="21" s="1"/>
  <c r="AF73" i="2" a="1"/>
  <c r="AF73" i="2" s="1"/>
  <c r="AG122" i="21" s="1"/>
  <c r="AJ65" i="2" a="1"/>
  <c r="AJ65" i="2" s="1"/>
  <c r="AK114" i="21" s="1"/>
  <c r="AK54" i="2" a="1"/>
  <c r="AK54" i="2" s="1"/>
  <c r="AH72" i="3" a="1"/>
  <c r="AH72" i="3" s="1"/>
  <c r="AI196" i="21" s="1"/>
  <c r="AL66" i="3" a="1"/>
  <c r="AL66" i="3" s="1"/>
  <c r="AE80" i="3" a="1"/>
  <c r="AE80" i="3" s="1"/>
  <c r="AF204" i="21" s="1"/>
  <c r="AK93" i="3" a="1"/>
  <c r="AK93" i="3" s="1"/>
  <c r="AL217" i="21" s="1"/>
  <c r="Y69" i="3"/>
  <c r="AK59" i="3" a="1"/>
  <c r="AK59" i="3" s="1"/>
  <c r="AL161" i="21" s="1"/>
  <c r="AD44" i="3" a="1"/>
  <c r="AD44" i="3" s="1"/>
  <c r="AE168" i="21" s="1"/>
  <c r="AL59" i="3" a="1"/>
  <c r="AL59" i="3" s="1"/>
  <c r="AM161" i="21" s="1"/>
  <c r="Y51" i="3"/>
  <c r="AH48" i="3" a="1"/>
  <c r="AH48" i="3" s="1"/>
  <c r="AI177" i="21" s="1"/>
  <c r="Y49" i="3"/>
  <c r="Y67" i="3"/>
  <c r="AD51" i="3" a="1"/>
  <c r="AD51" i="3" s="1"/>
  <c r="AI48" i="3" a="1"/>
  <c r="AI48" i="3" s="1"/>
  <c r="AJ177" i="21" s="1"/>
  <c r="AL82" i="3" a="1"/>
  <c r="AL82" i="3" s="1"/>
  <c r="Y85" i="3"/>
  <c r="AC67" i="3" a="1"/>
  <c r="AC67" i="3" s="1"/>
  <c r="Y74" i="3"/>
  <c r="AD96" i="3" a="1"/>
  <c r="AD96" i="3" s="1"/>
  <c r="AE220" i="21" s="1"/>
  <c r="O107" i="3"/>
  <c r="S109" i="3"/>
  <c r="AK48" i="3" a="1"/>
  <c r="AK48" i="3" s="1"/>
  <c r="Y34" i="3"/>
  <c r="AH69" i="3" a="1"/>
  <c r="AH69" i="3" s="1"/>
  <c r="AI193" i="21" s="1"/>
  <c r="AE96" i="3" a="1"/>
  <c r="AE96" i="3" s="1"/>
  <c r="AF220" i="21" s="1"/>
  <c r="P107" i="3"/>
  <c r="Y83" i="3"/>
  <c r="AG96" i="3" a="1"/>
  <c r="AG96" i="3" s="1"/>
  <c r="AH220" i="21" s="1"/>
  <c r="AG51" i="3" a="1"/>
  <c r="AG51" i="3" s="1"/>
  <c r="AH164" i="21" s="1"/>
  <c r="AK69" i="3" a="1"/>
  <c r="AK69" i="3" s="1"/>
  <c r="AL193" i="21" s="1"/>
  <c r="Y72" i="3"/>
  <c r="AC83" i="3" a="1"/>
  <c r="AC83" i="3" s="1"/>
  <c r="AD207" i="21" s="1"/>
  <c r="AL98" i="3" a="1"/>
  <c r="AL98" i="3" s="1"/>
  <c r="AM222" i="21" s="1"/>
  <c r="W109" i="3"/>
  <c r="Y60" i="3"/>
  <c r="Z184" i="21" s="1"/>
  <c r="AE34" i="3" a="1"/>
  <c r="AE34" i="3" s="1"/>
  <c r="AF180" i="21" s="1"/>
  <c r="Y90" i="3"/>
  <c r="Y101" i="3"/>
  <c r="T107" i="3"/>
  <c r="AH85" i="3" a="1"/>
  <c r="AH85" i="3" s="1"/>
  <c r="AI209" i="21" s="1"/>
  <c r="Y43" i="3"/>
  <c r="AL47" i="3" a="1"/>
  <c r="AL47" i="3" s="1"/>
  <c r="AM171" i="21" s="1"/>
  <c r="Y32" i="3"/>
  <c r="AG34" i="3" a="1"/>
  <c r="AG34" i="3" s="1"/>
  <c r="AH180" i="21" s="1"/>
  <c r="AD72" i="3" a="1"/>
  <c r="AD72" i="3" s="1"/>
  <c r="AE196" i="21" s="1"/>
  <c r="Y52" i="3"/>
  <c r="Z176" i="21" s="1"/>
  <c r="AK85" i="3" a="1"/>
  <c r="AK85" i="3" s="1"/>
  <c r="AL209" i="21" s="1"/>
  <c r="Y88" i="3"/>
  <c r="AC99" i="3" a="1"/>
  <c r="AC99" i="3" s="1"/>
  <c r="AD223" i="21" s="1"/>
  <c r="X107" i="3"/>
  <c r="Y40" i="3"/>
  <c r="AD32" i="3" a="1"/>
  <c r="AD32" i="3" s="1"/>
  <c r="AH43" i="3" a="1"/>
  <c r="AH43" i="3" s="1"/>
  <c r="AI169" i="21" s="1"/>
  <c r="Y42" i="3"/>
  <c r="AG72" i="3" a="1"/>
  <c r="AG72" i="3" s="1"/>
  <c r="AH196" i="21" s="1"/>
  <c r="AI103" i="3" a="1"/>
  <c r="AI103" i="3" s="1"/>
  <c r="AD40" i="3" a="1"/>
  <c r="AD40" i="3" s="1"/>
  <c r="AE156" i="21" s="1"/>
  <c r="AI43" i="3" a="1"/>
  <c r="AI43" i="3" s="1"/>
  <c r="AJ169" i="21" s="1"/>
  <c r="Y77" i="3"/>
  <c r="AE44" i="3" a="1"/>
  <c r="AE44" i="3" s="1"/>
  <c r="AF168" i="21" s="1"/>
  <c r="Y55" i="3"/>
  <c r="AD88" i="3" a="1"/>
  <c r="AD88" i="3" s="1"/>
  <c r="AH101" i="3" a="1"/>
  <c r="AH101" i="3" s="1"/>
  <c r="AI225" i="21" s="1"/>
  <c r="AK43" i="3" a="1"/>
  <c r="AK43" i="3" s="1"/>
  <c r="AL169" i="21" s="1"/>
  <c r="AI90" i="3" a="1"/>
  <c r="AI90" i="3" s="1"/>
  <c r="Y45" i="3"/>
  <c r="AC55" i="3" a="1"/>
  <c r="AC55" i="3" s="1"/>
  <c r="AD183" i="21" s="1"/>
  <c r="Y75" i="3"/>
  <c r="AF88" i="3" a="1"/>
  <c r="AF88" i="3" s="1"/>
  <c r="Y95" i="3"/>
  <c r="AH99" i="3" a="1"/>
  <c r="AH99" i="3" s="1"/>
  <c r="AI223" i="21" s="1"/>
  <c r="AG40" i="3" a="1"/>
  <c r="AG40" i="3" s="1"/>
  <c r="AH156" i="21" s="1"/>
  <c r="P108" i="3"/>
  <c r="AH52" i="3" a="1"/>
  <c r="AH52" i="3" s="1"/>
  <c r="AI185" i="21" s="1"/>
  <c r="AC75" i="3" a="1"/>
  <c r="AC75" i="3" s="1"/>
  <c r="AK101" i="3" a="1"/>
  <c r="AK101" i="3" s="1"/>
  <c r="AL225" i="21" s="1"/>
  <c r="Y59" i="3"/>
  <c r="AD45" i="3" a="1"/>
  <c r="AD45" i="3" s="1"/>
  <c r="AE172" i="21" s="1"/>
  <c r="AK52" i="3" a="1"/>
  <c r="AK52" i="3" s="1"/>
  <c r="AL185" i="21" s="1"/>
  <c r="O106" i="3"/>
  <c r="S108" i="3"/>
  <c r="AL52" i="3" a="1"/>
  <c r="AL52" i="3" s="1"/>
  <c r="AM185" i="21" s="1"/>
  <c r="Y64" i="3"/>
  <c r="AH77" i="3" a="1"/>
  <c r="AH77" i="3" s="1"/>
  <c r="AI201" i="21" s="1"/>
  <c r="Y91" i="3"/>
  <c r="T108" i="3"/>
  <c r="AG45" i="3" a="1"/>
  <c r="AG45" i="3" s="1"/>
  <c r="Y33" i="3"/>
  <c r="AC91" i="3" a="1"/>
  <c r="AC91" i="3" s="1"/>
  <c r="AC33" i="3" a="1"/>
  <c r="AC33" i="3" s="1"/>
  <c r="AD157" i="21" s="1"/>
  <c r="AK77" i="3" a="1"/>
  <c r="AK77" i="3" s="1"/>
  <c r="AL201" i="21" s="1"/>
  <c r="AD64" i="3" a="1"/>
  <c r="AD64" i="3" s="1"/>
  <c r="AI44" i="4" a="1"/>
  <c r="AI44" i="4" s="1"/>
  <c r="Y57" i="4"/>
  <c r="AD66" i="4" a="1"/>
  <c r="AD66" i="4" s="1"/>
  <c r="AE252" i="21" s="1"/>
  <c r="Y54" i="4"/>
  <c r="Y49" i="4"/>
  <c r="AL39" i="4" a="1"/>
  <c r="AL39" i="4" s="1"/>
  <c r="AM238" i="21" s="1"/>
  <c r="AH74" i="4" a="1"/>
  <c r="AH74" i="4" s="1"/>
  <c r="AI273" i="21" s="1"/>
  <c r="AD85" i="4" a="1"/>
  <c r="AD85" i="4" s="1"/>
  <c r="AE284" i="21" s="1"/>
  <c r="AE47" i="4" a="1"/>
  <c r="AE47" i="4" s="1"/>
  <c r="Y51" i="4"/>
  <c r="AC34" i="4" a="1"/>
  <c r="AC34" i="4" s="1"/>
  <c r="AD239" i="21" s="1"/>
  <c r="Y82" i="4"/>
  <c r="AJ93" i="4" a="1"/>
  <c r="AJ93" i="4" s="1"/>
  <c r="AK292" i="21" s="1"/>
  <c r="AH80" i="4" a="1"/>
  <c r="AH80" i="4" s="1"/>
  <c r="AI279" i="21" s="1"/>
  <c r="AD93" i="4" a="1"/>
  <c r="AD93" i="4" s="1"/>
  <c r="AE292" i="21" s="1"/>
  <c r="AF86" i="4" a="1"/>
  <c r="AF86" i="4" s="1"/>
  <c r="Y43" i="4"/>
  <c r="AD56" i="4" a="1"/>
  <c r="AD56" i="4" s="1"/>
  <c r="AE236" i="21" s="1"/>
  <c r="AH103" i="4" a="1"/>
  <c r="AH103" i="4" s="1"/>
  <c r="AI302" i="21" s="1"/>
  <c r="Y38" i="4"/>
  <c r="AH48" i="4" a="1"/>
  <c r="AH48" i="4" s="1"/>
  <c r="AK73" i="4" a="1"/>
  <c r="AK73" i="4" s="1"/>
  <c r="AL272" i="21" s="1"/>
  <c r="AE29" i="4" a="1"/>
  <c r="AE29" i="4" s="1"/>
  <c r="AF243" i="21" s="1"/>
  <c r="AF102" i="4" a="1"/>
  <c r="AF102" i="4" s="1"/>
  <c r="AG301" i="21" s="1"/>
  <c r="AD49" i="4" a="1"/>
  <c r="AD49" i="4" s="1"/>
  <c r="AE244" i="21" s="1"/>
  <c r="Y35" i="4"/>
  <c r="AK31" i="4" a="1"/>
  <c r="AK31" i="4" s="1"/>
  <c r="AL260" i="21" s="1"/>
  <c r="AE90" i="4" a="1"/>
  <c r="AE90" i="4" s="1"/>
  <c r="AF289" i="21" s="1"/>
  <c r="AC103" i="4" a="1"/>
  <c r="AC103" i="4" s="1"/>
  <c r="AD302" i="21" s="1"/>
  <c r="AD90" i="4" a="1"/>
  <c r="AD90" i="4" s="1"/>
  <c r="AE289" i="21" s="1"/>
  <c r="AH90" i="4" a="1"/>
  <c r="AH90" i="4" s="1"/>
  <c r="AI289" i="21" s="1"/>
  <c r="AD69" i="4" a="1"/>
  <c r="AD69" i="4" s="1"/>
  <c r="AE268" i="21" s="1"/>
  <c r="Y60" i="4"/>
  <c r="AH60" i="4" a="1"/>
  <c r="AH60" i="4" s="1"/>
  <c r="AI257" i="21" s="1"/>
  <c r="AB69" i="4" a="1"/>
  <c r="AB69" i="4" s="1"/>
  <c r="AC268" i="21" s="1"/>
  <c r="AJ60" i="4" a="1"/>
  <c r="AJ60" i="4" s="1"/>
  <c r="AK257" i="21" s="1"/>
  <c r="AH51" i="4" a="1"/>
  <c r="AH51" i="4" s="1"/>
  <c r="AI250" i="21" s="1"/>
  <c r="AH82" i="4" a="1"/>
  <c r="AH82" i="4" s="1"/>
  <c r="AI281" i="21" s="1"/>
  <c r="AD96" i="4" a="1"/>
  <c r="AD96" i="4" s="1"/>
  <c r="AE295" i="21" s="1"/>
  <c r="Y101" i="4"/>
  <c r="AH102" i="4" a="1"/>
  <c r="AH102" i="4" s="1"/>
  <c r="AI301" i="21" s="1"/>
  <c r="AC32" i="4" a="1"/>
  <c r="AC32" i="4" s="1"/>
  <c r="AD231" i="21" s="1"/>
  <c r="AF42" i="4" a="1"/>
  <c r="AF42" i="4" s="1"/>
  <c r="AG231" i="21" s="1"/>
  <c r="AE43" i="4" a="1"/>
  <c r="AE43" i="4" s="1"/>
  <c r="AL41" i="4" a="1"/>
  <c r="AL41" i="4" s="1"/>
  <c r="AM248" i="21" s="1"/>
  <c r="AK99" i="4" a="1"/>
  <c r="AK99" i="4" s="1"/>
  <c r="AL298" i="21" s="1"/>
  <c r="AL66" i="4" a="1"/>
  <c r="AL66" i="4" s="1"/>
  <c r="AM252" i="21" s="1"/>
  <c r="AI66" i="4" a="1"/>
  <c r="AI66" i="4" s="1"/>
  <c r="AB44" i="4" a="1"/>
  <c r="AB44" i="4" s="1"/>
  <c r="Y65" i="4"/>
  <c r="AL80" i="4" a="1"/>
  <c r="AL80" i="4" s="1"/>
  <c r="AM279" i="21" s="1"/>
  <c r="AJ68" i="4" a="1"/>
  <c r="AJ68" i="4" s="1"/>
  <c r="AK267" i="21" s="1"/>
  <c r="AK71" i="4" a="1"/>
  <c r="AK71" i="4" s="1"/>
  <c r="AL270" i="21" s="1"/>
  <c r="Y94" i="4"/>
  <c r="AI91" i="4" a="1"/>
  <c r="AI91" i="4" s="1"/>
  <c r="AJ290" i="21" s="1"/>
  <c r="Y37" i="4"/>
  <c r="Y81" i="4"/>
  <c r="AK83" i="4" a="1"/>
  <c r="AK83" i="4" s="1"/>
  <c r="AL282" i="21" s="1"/>
  <c r="AB81" i="4" a="1"/>
  <c r="AB81" i="4" s="1"/>
  <c r="AC280" i="21" s="1"/>
  <c r="AD94" i="4" a="1"/>
  <c r="AD94" i="4" s="1"/>
  <c r="AE293" i="21" s="1"/>
  <c r="AB97" i="4" a="1"/>
  <c r="AB97" i="4" s="1"/>
  <c r="AC296" i="21" s="1"/>
  <c r="Y48" i="4"/>
  <c r="Y66" i="4"/>
  <c r="AB65" i="4" a="1"/>
  <c r="AB65" i="4" s="1"/>
  <c r="AC265" i="21" s="1"/>
  <c r="AD78" i="4" a="1"/>
  <c r="AD78" i="4" s="1"/>
  <c r="AE277" i="21" s="1"/>
  <c r="AE37" i="4" a="1"/>
  <c r="AE37" i="4" s="1"/>
  <c r="AF236" i="21" s="1"/>
  <c r="AF94" i="4" a="1"/>
  <c r="AF94" i="4" s="1"/>
  <c r="AG293" i="21" s="1"/>
  <c r="Y31" i="4"/>
  <c r="Y98" i="4"/>
  <c r="AC31" i="4" a="1"/>
  <c r="AC31" i="4" s="1"/>
  <c r="AD260" i="21" s="1"/>
  <c r="Y64" i="4"/>
  <c r="AG37" i="4" a="1"/>
  <c r="AG37" i="4" s="1"/>
  <c r="AH237" i="21" s="1"/>
  <c r="Y73" i="4"/>
  <c r="AH75" i="4" a="1"/>
  <c r="AH75" i="4" s="1"/>
  <c r="AI274" i="21" s="1"/>
  <c r="AE31" i="4" a="1"/>
  <c r="AE31" i="4" s="1"/>
  <c r="AF260" i="21" s="1"/>
  <c r="Y50" i="4"/>
  <c r="Y36" i="4"/>
  <c r="AB50" i="4" a="1"/>
  <c r="AB50" i="4" s="1"/>
  <c r="AC235" i="21" s="1"/>
  <c r="AB36" i="4" a="1"/>
  <c r="AB36" i="4" s="1"/>
  <c r="AC240" i="21" s="1"/>
  <c r="AC73" i="4" a="1"/>
  <c r="AC73" i="4" s="1"/>
  <c r="AD272" i="21" s="1"/>
  <c r="AF36" i="4" a="1"/>
  <c r="AF36" i="4" s="1"/>
  <c r="AG240" i="21" s="1"/>
  <c r="Y29" i="4"/>
  <c r="Z228" i="21" s="1"/>
  <c r="Y89" i="4"/>
  <c r="AB89" i="4" a="1"/>
  <c r="AB89" i="4" s="1"/>
  <c r="Y102" i="4"/>
  <c r="AC29" i="4" a="1"/>
  <c r="AC29" i="4" s="1"/>
  <c r="AD243" i="21" s="1"/>
  <c r="AB53" i="4" a="1"/>
  <c r="AB53" i="4" s="1"/>
  <c r="AC264" i="21" s="1"/>
  <c r="AG59" i="4" a="1"/>
  <c r="AG59" i="4" s="1"/>
  <c r="AH261" i="21" s="1"/>
  <c r="AH79" i="4" a="1"/>
  <c r="AH79" i="4" s="1"/>
  <c r="AJ95" i="4" a="1"/>
  <c r="AJ95" i="4" s="1"/>
  <c r="AE58" i="4" a="1"/>
  <c r="AE58" i="4" s="1"/>
  <c r="AF250" i="21" s="1"/>
  <c r="AH42" i="4" a="1"/>
  <c r="AH42" i="4" s="1"/>
  <c r="AH49" i="4" a="1"/>
  <c r="AH49" i="4" s="1"/>
  <c r="AI244" i="21" s="1"/>
  <c r="AD38" i="4" a="1"/>
  <c r="AD38" i="4" s="1"/>
  <c r="AE258" i="21" s="1"/>
  <c r="Y75" i="4"/>
  <c r="Y77" i="4"/>
  <c r="AI96" i="4" a="1"/>
  <c r="AI96" i="4" s="1"/>
  <c r="AJ295" i="21" s="1"/>
  <c r="Y34" i="4"/>
  <c r="AJ49" i="4" a="1"/>
  <c r="AJ49" i="4" s="1"/>
  <c r="AK244" i="21" s="1"/>
  <c r="AE38" i="4" a="1"/>
  <c r="AE38" i="4" s="1"/>
  <c r="AF258" i="21" s="1"/>
  <c r="Y52" i="4"/>
  <c r="Y69" i="4"/>
  <c r="AB75" i="4" a="1"/>
  <c r="AB75" i="4" s="1"/>
  <c r="AK90" i="4" a="1"/>
  <c r="AK90" i="4" s="1"/>
  <c r="AL289" i="21" s="1"/>
  <c r="AH66" i="4" a="1"/>
  <c r="AH66" i="4" s="1"/>
  <c r="AI252" i="21" s="1"/>
  <c r="AB52" i="4" a="1"/>
  <c r="AB52" i="4" s="1"/>
  <c r="Y83" i="4"/>
  <c r="Y85" i="4"/>
  <c r="AD34" i="4" a="1"/>
  <c r="AD34" i="4" s="1"/>
  <c r="AE239" i="21" s="1"/>
  <c r="AJ66" i="4" a="1"/>
  <c r="AJ66" i="4" s="1"/>
  <c r="AB83" i="4" a="1"/>
  <c r="AB83" i="4" s="1"/>
  <c r="AE77" i="4" a="1"/>
  <c r="AE77" i="4" s="1"/>
  <c r="AF276" i="21" s="1"/>
  <c r="Y103" i="4"/>
  <c r="AJ31" i="4" a="1"/>
  <c r="AJ31" i="4" s="1"/>
  <c r="AK230" i="21" s="1"/>
  <c r="AB91" i="4" a="1"/>
  <c r="AB91" i="4" s="1"/>
  <c r="AC290" i="21" s="1"/>
  <c r="Y99" i="4"/>
  <c r="AF34" i="4" a="1"/>
  <c r="AF34" i="4" s="1"/>
  <c r="AG239" i="21" s="1"/>
  <c r="Y45" i="4"/>
  <c r="Y46" i="4"/>
  <c r="AH34" i="4" a="1"/>
  <c r="AH34" i="4" s="1"/>
  <c r="AG77" i="4" a="1"/>
  <c r="AG77" i="4" s="1"/>
  <c r="AH276" i="21" s="1"/>
  <c r="AB45" i="4" a="1"/>
  <c r="AB45" i="4" s="1"/>
  <c r="AC234" i="21" s="1"/>
  <c r="Y56" i="4"/>
  <c r="AD46" i="4" a="1"/>
  <c r="AD46" i="4" s="1"/>
  <c r="Y32" i="4"/>
  <c r="AE46" i="4" a="1"/>
  <c r="AE46" i="4" s="1"/>
  <c r="AF247" i="21" s="1"/>
  <c r="Y67" i="4"/>
  <c r="AJ69" i="4" a="1"/>
  <c r="AJ69" i="4" s="1"/>
  <c r="AK268" i="21" s="1"/>
  <c r="AJ77" i="4" a="1"/>
  <c r="AJ77" i="4" s="1"/>
  <c r="AK276" i="21" s="1"/>
  <c r="AF93" i="4" a="1"/>
  <c r="AF93" i="4" s="1"/>
  <c r="AG292" i="21" s="1"/>
  <c r="AD45" i="4" a="1"/>
  <c r="AD45" i="4" s="1"/>
  <c r="AE234" i="21" s="1"/>
  <c r="AF46" i="4" a="1"/>
  <c r="AF46" i="4" s="1"/>
  <c r="AG247" i="21" s="1"/>
  <c r="AJ85" i="4" a="1"/>
  <c r="AJ85" i="4" s="1"/>
  <c r="AK284" i="21" s="1"/>
  <c r="AJ51" i="4" a="1"/>
  <c r="AJ51" i="4" s="1"/>
  <c r="AK241" i="21" s="1"/>
  <c r="AG46" i="4" a="1"/>
  <c r="AG46" i="4" s="1"/>
  <c r="AH247" i="21" s="1"/>
  <c r="AH46" i="4" a="1"/>
  <c r="AH46" i="4" s="1"/>
  <c r="Y72" i="4"/>
  <c r="Y74" i="4"/>
  <c r="AH99" i="4" a="1"/>
  <c r="AH99" i="4" s="1"/>
  <c r="AI298" i="21" s="1"/>
  <c r="AI46" i="4" a="1"/>
  <c r="AI46" i="4" s="1"/>
  <c r="AJ247" i="21" s="1"/>
  <c r="Y68" i="4"/>
  <c r="AB72" i="4" a="1"/>
  <c r="AB72" i="4" s="1"/>
  <c r="AC271" i="21" s="1"/>
  <c r="AI97" i="4" a="1"/>
  <c r="AI97" i="4" s="1"/>
  <c r="AJ296" i="21" s="1"/>
  <c r="AB80" i="4" a="1"/>
  <c r="AB80" i="4" s="1"/>
  <c r="AC279" i="21" s="1"/>
  <c r="Y88" i="4"/>
  <c r="AK103" i="4" a="1"/>
  <c r="AK103" i="4" s="1"/>
  <c r="AL302" i="21" s="1"/>
  <c r="Y47" i="4"/>
  <c r="AF67" i="4" a="1"/>
  <c r="AF67" i="4" s="1"/>
  <c r="Y42" i="4"/>
  <c r="AH56" i="4" a="1"/>
  <c r="AH56" i="4" s="1"/>
  <c r="AI236" i="21" s="1"/>
  <c r="AF72" i="4" a="1"/>
  <c r="AF72" i="4" s="1"/>
  <c r="AG271" i="21" s="1"/>
  <c r="AB47" i="4" a="1"/>
  <c r="AB47" i="4" s="1"/>
  <c r="AC242" i="21" s="1"/>
  <c r="AJ56" i="4" a="1"/>
  <c r="AJ56" i="4" s="1"/>
  <c r="AK236" i="21" s="1"/>
  <c r="Y58" i="4"/>
  <c r="AG65" i="4" a="1"/>
  <c r="AG65" i="4" s="1"/>
  <c r="AH265" i="21" s="1"/>
  <c r="AE70" i="4" a="1"/>
  <c r="AE70" i="4" s="1"/>
  <c r="AE84" i="4" a="1"/>
  <c r="AE84" i="4" s="1"/>
  <c r="Y96" i="4"/>
  <c r="AB58" i="4" a="1"/>
  <c r="AB58" i="4" s="1"/>
  <c r="AA62" i="4"/>
  <c r="AI46" i="2" a="1"/>
  <c r="AI46" i="2" s="1"/>
  <c r="AI76" i="2" a="1"/>
  <c r="AI76" i="2" s="1"/>
  <c r="AJ125" i="21" s="1"/>
  <c r="AL89" i="2" a="1"/>
  <c r="AL89" i="2" s="1"/>
  <c r="AM138" i="21" s="1"/>
  <c r="X109" i="2"/>
  <c r="AI40" i="2" a="1"/>
  <c r="AI40" i="2" s="1"/>
  <c r="AD92" i="2" a="1"/>
  <c r="AD92" i="2" s="1"/>
  <c r="AE141" i="21" s="1"/>
  <c r="AH94" i="2" a="1"/>
  <c r="AH94" i="2" s="1"/>
  <c r="AI143" i="21" s="1"/>
  <c r="AL52" i="2" a="1"/>
  <c r="AL52" i="2" s="1"/>
  <c r="AM101" i="21" s="1"/>
  <c r="Y48" i="2"/>
  <c r="Y49" i="2"/>
  <c r="AF90" i="2" a="1"/>
  <c r="AF90" i="2" s="1"/>
  <c r="AG139" i="21" s="1"/>
  <c r="AC97" i="2" a="1"/>
  <c r="AC97" i="2" s="1"/>
  <c r="AD146" i="21" s="1"/>
  <c r="AG99" i="2" a="1"/>
  <c r="AG99" i="2" s="1"/>
  <c r="AH148" i="21" s="1"/>
  <c r="AD49" i="2" a="1"/>
  <c r="AD49" i="2" s="1"/>
  <c r="AE98" i="21" s="1"/>
  <c r="AD34" i="2" a="1"/>
  <c r="AD34" i="2" s="1"/>
  <c r="AE83" i="21" s="1"/>
  <c r="Y60" i="2"/>
  <c r="AD88" i="2" a="1"/>
  <c r="AD88" i="2" s="1"/>
  <c r="AE137" i="21" s="1"/>
  <c r="AB95" i="2" a="1"/>
  <c r="AB95" i="2" s="1"/>
  <c r="AC144" i="21" s="1"/>
  <c r="AE82" i="2" a="1"/>
  <c r="AE82" i="2" s="1"/>
  <c r="AF131" i="21" s="1"/>
  <c r="Y57" i="2"/>
  <c r="AD95" i="2" a="1"/>
  <c r="AD95" i="2" s="1"/>
  <c r="AE144" i="21" s="1"/>
  <c r="AJ84" i="2" a="1"/>
  <c r="AJ84" i="2" s="1"/>
  <c r="AK133" i="21" s="1"/>
  <c r="AB74" i="2" a="1"/>
  <c r="AB74" i="2" s="1"/>
  <c r="AC123" i="21" s="1"/>
  <c r="AF71" i="2" a="1"/>
  <c r="AF71" i="2" s="1"/>
  <c r="AG120" i="21" s="1"/>
  <c r="AJ68" i="2" a="1"/>
  <c r="AJ68" i="2" s="1"/>
  <c r="AK117" i="21" s="1"/>
  <c r="AD74" i="2" a="1"/>
  <c r="AD74" i="2" s="1"/>
  <c r="AE123" i="21" s="1"/>
  <c r="AH49" i="2" a="1"/>
  <c r="AH49" i="2" s="1"/>
  <c r="AI98" i="21" s="1"/>
  <c r="AF95" i="2" a="1"/>
  <c r="AF95" i="2" s="1"/>
  <c r="AG144" i="21" s="1"/>
  <c r="AG76" i="2" a="1"/>
  <c r="AG76" i="2" s="1"/>
  <c r="AH125" i="21" s="1"/>
  <c r="AC71" i="2" a="1"/>
  <c r="AC71" i="2" s="1"/>
  <c r="AD120" i="21" s="1"/>
  <c r="AF68" i="2" a="1"/>
  <c r="AF68" i="2" s="1"/>
  <c r="AG117" i="21" s="1"/>
  <c r="AH60" i="2" a="1"/>
  <c r="AH60" i="2" s="1"/>
  <c r="AH63" i="2" a="1"/>
  <c r="AH63" i="2" s="1"/>
  <c r="Y43" i="2"/>
  <c r="AD71" i="2" a="1"/>
  <c r="AD71" i="2" s="1"/>
  <c r="AE120" i="21" s="1"/>
  <c r="AD79" i="2" a="1"/>
  <c r="AD79" i="2" s="1"/>
  <c r="AE128" i="21" s="1"/>
  <c r="AJ93" i="2" a="1"/>
  <c r="AJ93" i="2" s="1"/>
  <c r="AK142" i="21" s="1"/>
  <c r="AD37" i="2" a="1"/>
  <c r="AD37" i="2" s="1"/>
  <c r="AE86" i="21" s="1"/>
  <c r="AD43" i="2" a="1"/>
  <c r="AD43" i="2" s="1"/>
  <c r="AE92" i="21" s="1"/>
  <c r="AH71" i="2" a="1"/>
  <c r="AH71" i="2" s="1"/>
  <c r="AI120" i="21" s="1"/>
  <c r="AL102" i="2" a="1"/>
  <c r="AL102" i="2" s="1"/>
  <c r="AM151" i="21" s="1"/>
  <c r="AH79" i="2" a="1"/>
  <c r="AH79" i="2" s="1"/>
  <c r="AI128" i="21" s="1"/>
  <c r="AI91" i="2" a="1"/>
  <c r="AI91" i="2" s="1"/>
  <c r="AJ140" i="21" s="1"/>
  <c r="AH68" i="2" a="1"/>
  <c r="AH68" i="2" s="1"/>
  <c r="AI117" i="21" s="1"/>
  <c r="AH43" i="2" a="1"/>
  <c r="AH43" i="2" s="1"/>
  <c r="AI92" i="21" s="1"/>
  <c r="AD58" i="2" a="1"/>
  <c r="AD58" i="2" s="1"/>
  <c r="AE107" i="21" s="1"/>
  <c r="AJ91" i="2" a="1"/>
  <c r="AJ91" i="2" s="1"/>
  <c r="AK140" i="21" s="1"/>
  <c r="AH89" i="2" a="1"/>
  <c r="AH89" i="2" s="1"/>
  <c r="AI138" i="21" s="1"/>
  <c r="AG94" i="2" a="1"/>
  <c r="AG94" i="2" s="1"/>
  <c r="AH143" i="21" s="1"/>
  <c r="AG103" i="2" a="1"/>
  <c r="AG103" i="2" s="1"/>
  <c r="AH152" i="21" s="1"/>
  <c r="AE92" i="2" a="1"/>
  <c r="AE92" i="2" s="1"/>
  <c r="AF141" i="21" s="1"/>
  <c r="AE101" i="2" a="1"/>
  <c r="AE101" i="2" s="1"/>
  <c r="AF150" i="21" s="1"/>
  <c r="AH101" i="2" a="1"/>
  <c r="AH101" i="2" s="1"/>
  <c r="AI150" i="21" s="1"/>
  <c r="AI92" i="2" a="1"/>
  <c r="AI92" i="2" s="1"/>
  <c r="AJ141" i="21" s="1"/>
  <c r="AH90" i="2" a="1"/>
  <c r="AH90" i="2" s="1"/>
  <c r="AI139" i="21" s="1"/>
  <c r="AE97" i="2" a="1"/>
  <c r="AE97" i="2" s="1"/>
  <c r="AF146" i="21" s="1"/>
  <c r="AG86" i="2" a="1"/>
  <c r="AG86" i="2" s="1"/>
  <c r="AH135" i="21" s="1"/>
  <c r="AD93" i="2" a="1"/>
  <c r="AD93" i="2" s="1"/>
  <c r="AE142" i="21" s="1"/>
  <c r="AJ34" i="2" a="1"/>
  <c r="AJ34" i="2" s="1"/>
  <c r="AK83" i="21" s="1"/>
  <c r="AI95" i="2" a="1"/>
  <c r="AI95" i="2" s="1"/>
  <c r="AJ144" i="21" s="1"/>
  <c r="AK97" i="2" a="1"/>
  <c r="AK97" i="2" s="1"/>
  <c r="AL146" i="21" s="1"/>
  <c r="AD84" i="2" a="1"/>
  <c r="AD84" i="2" s="1"/>
  <c r="AE133" i="21" s="1"/>
  <c r="AL97" i="2" a="1"/>
  <c r="AL97" i="2" s="1"/>
  <c r="AM146" i="21" s="1"/>
  <c r="AD89" i="2" a="1"/>
  <c r="AD89" i="2" s="1"/>
  <c r="AE138" i="21" s="1"/>
  <c r="AG91" i="2" a="1"/>
  <c r="AG91" i="2" s="1"/>
  <c r="AH140" i="21" s="1"/>
  <c r="AI67" i="2" a="1"/>
  <c r="AI67" i="2" s="1"/>
  <c r="AJ116" i="21" s="1"/>
  <c r="AB85" i="2" a="1"/>
  <c r="AB85" i="2" s="1"/>
  <c r="AC134" i="21" s="1"/>
  <c r="AC103" i="2" a="1"/>
  <c r="AC103" i="2" s="1"/>
  <c r="AD152" i="21" s="1"/>
  <c r="AJ80" i="2" a="1"/>
  <c r="AJ80" i="2" s="1"/>
  <c r="AK129" i="21" s="1"/>
  <c r="AF75" i="2" a="1"/>
  <c r="AF75" i="2" s="1"/>
  <c r="AG124" i="21" s="1"/>
  <c r="AB70" i="2" a="1"/>
  <c r="AB70" i="2" s="1"/>
  <c r="AJ64" i="2" a="1"/>
  <c r="AJ64" i="2" s="1"/>
  <c r="AK113" i="21" s="1"/>
  <c r="Z13" i="2"/>
  <c r="T19" i="2"/>
  <c r="Q19" i="2"/>
  <c r="P19" i="2"/>
  <c r="N19" i="2"/>
  <c r="O19" i="2"/>
  <c r="Z11" i="2"/>
  <c r="W19" i="2"/>
  <c r="X19" i="2"/>
  <c r="V19" i="2"/>
  <c r="Z9" i="2"/>
  <c r="Z19" i="2" s="1"/>
  <c r="AL92" i="2" a="1"/>
  <c r="AL92" i="2" s="1"/>
  <c r="AM141" i="21" s="1"/>
  <c r="AC99" i="2" a="1"/>
  <c r="AC99" i="2" s="1"/>
  <c r="AD148" i="21" s="1"/>
  <c r="AJ103" i="2" a="1"/>
  <c r="AJ103" i="2" s="1"/>
  <c r="AK152" i="21" s="1"/>
  <c r="AE86" i="2" a="1"/>
  <c r="AE86" i="2" s="1"/>
  <c r="AF135" i="21" s="1"/>
  <c r="AC95" i="2" a="1"/>
  <c r="AC95" i="2" s="1"/>
  <c r="AD144" i="21" s="1"/>
  <c r="AI101" i="2" a="1"/>
  <c r="AI101" i="2" s="1"/>
  <c r="AJ150" i="21" s="1"/>
  <c r="AF103" i="2" a="1"/>
  <c r="AF103" i="2" s="1"/>
  <c r="AG152" i="21" s="1"/>
  <c r="AJ88" i="2" a="1"/>
  <c r="AJ88" i="2" s="1"/>
  <c r="AK137" i="21" s="1"/>
  <c r="AB93" i="2" a="1"/>
  <c r="AB93" i="2" s="1"/>
  <c r="AC142" i="21" s="1"/>
  <c r="AK88" i="2" a="1"/>
  <c r="AK88" i="2" s="1"/>
  <c r="AL137" i="21" s="1"/>
  <c r="AG97" i="2" a="1"/>
  <c r="AG97" i="2" s="1"/>
  <c r="AH146" i="21" s="1"/>
  <c r="AL88" i="2" a="1"/>
  <c r="AL88" i="2" s="1"/>
  <c r="AM137" i="21" s="1"/>
  <c r="AK86" i="2" a="1"/>
  <c r="AK86" i="2" s="1"/>
  <c r="AL135" i="21" s="1"/>
  <c r="AC91" i="2" a="1"/>
  <c r="AC91" i="2" s="1"/>
  <c r="AD140" i="21" s="1"/>
  <c r="AJ95" i="2" a="1"/>
  <c r="AJ95" i="2" s="1"/>
  <c r="AK144" i="21" s="1"/>
  <c r="AE91" i="2" a="1"/>
  <c r="AE91" i="2" s="1"/>
  <c r="AF140" i="21" s="1"/>
  <c r="AH93" i="2" a="1"/>
  <c r="AH93" i="2" s="1"/>
  <c r="AI142" i="21" s="1"/>
  <c r="AE89" i="2" a="1"/>
  <c r="AE89" i="2" s="1"/>
  <c r="AF138" i="21" s="1"/>
  <c r="AC100" i="2" a="1"/>
  <c r="AC100" i="2" s="1"/>
  <c r="AD149" i="21" s="1"/>
  <c r="U109" i="2"/>
  <c r="AC87" i="2" a="1"/>
  <c r="AC87" i="2" s="1"/>
  <c r="AD136" i="21" s="1"/>
  <c r="AH102" i="2" a="1"/>
  <c r="AH102" i="2" s="1"/>
  <c r="AI151" i="21" s="1"/>
  <c r="AE87" i="2" a="1"/>
  <c r="AE87" i="2" s="1"/>
  <c r="AF136" i="21" s="1"/>
  <c r="AI89" i="2" a="1"/>
  <c r="AI89" i="2" s="1"/>
  <c r="AJ138" i="21" s="1"/>
  <c r="AL91" i="2" a="1"/>
  <c r="AL91" i="2" s="1"/>
  <c r="AM140" i="21" s="1"/>
  <c r="AJ102" i="2" a="1"/>
  <c r="AJ102" i="2" s="1"/>
  <c r="AK151" i="21" s="1"/>
  <c r="AF87" i="2" a="1"/>
  <c r="AF87" i="2" s="1"/>
  <c r="AG136" i="21" s="1"/>
  <c r="AJ89" i="2" a="1"/>
  <c r="AJ89" i="2" s="1"/>
  <c r="AK138" i="21" s="1"/>
  <c r="AB94" i="2" a="1"/>
  <c r="AB94" i="2" s="1"/>
  <c r="AC143" i="21" s="1"/>
  <c r="AC96" i="2" a="1"/>
  <c r="AC96" i="2" s="1"/>
  <c r="AD145" i="21" s="1"/>
  <c r="AH100" i="2" a="1"/>
  <c r="AH100" i="2" s="1"/>
  <c r="AI149" i="21" s="1"/>
  <c r="AE81" i="2" a="1"/>
  <c r="AE81" i="2" s="1"/>
  <c r="AF130" i="21" s="1"/>
  <c r="AE65" i="2" a="1"/>
  <c r="AE65" i="2" s="1"/>
  <c r="AF114" i="21" s="1"/>
  <c r="AI87" i="2" a="1"/>
  <c r="AI87" i="2" s="1"/>
  <c r="AJ136" i="21" s="1"/>
  <c r="AF96" i="2" a="1"/>
  <c r="AF96" i="2" s="1"/>
  <c r="AG145" i="21" s="1"/>
  <c r="AH85" i="2" a="1"/>
  <c r="AH85" i="2" s="1"/>
  <c r="AI134" i="21" s="1"/>
  <c r="AJ87" i="2" a="1"/>
  <c r="AJ87" i="2" s="1"/>
  <c r="AK136" i="21" s="1"/>
  <c r="U107" i="2"/>
  <c r="AI34" i="2" a="1"/>
  <c r="AI34" i="2" s="1"/>
  <c r="AJ83" i="21" s="1"/>
  <c r="AL87" i="2" a="1"/>
  <c r="AL87" i="2" s="1"/>
  <c r="AM136" i="21" s="1"/>
  <c r="AJ96" i="2" a="1"/>
  <c r="AJ96" i="2" s="1"/>
  <c r="AK145" i="21" s="1"/>
  <c r="Q106" i="2"/>
  <c r="AC90" i="2" a="1"/>
  <c r="AC90" i="2" s="1"/>
  <c r="AD139" i="21" s="1"/>
  <c r="AI98" i="2" a="1"/>
  <c r="AI98" i="2" s="1"/>
  <c r="AJ147" i="21" s="1"/>
  <c r="AC101" i="2" a="1"/>
  <c r="AC101" i="2" s="1"/>
  <c r="AD150" i="21" s="1"/>
  <c r="AF59" i="2" a="1"/>
  <c r="AF59" i="2" s="1"/>
  <c r="AG108" i="21" s="1"/>
  <c r="AC85" i="2" a="1"/>
  <c r="AC85" i="2" s="1"/>
  <c r="AD134" i="21" s="1"/>
  <c r="AD85" i="2" a="1"/>
  <c r="AD85" i="2" s="1"/>
  <c r="AE134" i="21" s="1"/>
  <c r="AF91" i="2" a="1"/>
  <c r="AF91" i="2" s="1"/>
  <c r="AG140" i="21" s="1"/>
  <c r="AG93" i="2" a="1"/>
  <c r="AG93" i="2" s="1"/>
  <c r="AH142" i="21" s="1"/>
  <c r="AH97" i="2" a="1"/>
  <c r="AH97" i="2" s="1"/>
  <c r="AI146" i="21" s="1"/>
  <c r="AL103" i="2" a="1"/>
  <c r="AL103" i="2" s="1"/>
  <c r="AM152" i="21" s="1"/>
  <c r="AK82" i="2" a="1"/>
  <c r="AK82" i="2" s="1"/>
  <c r="AL131" i="21" s="1"/>
  <c r="AC80" i="2" a="1"/>
  <c r="AC80" i="2" s="1"/>
  <c r="AD129" i="21" s="1"/>
  <c r="AG77" i="2" a="1"/>
  <c r="AG77" i="2" s="1"/>
  <c r="AH126" i="21" s="1"/>
  <c r="AC72" i="2" a="1"/>
  <c r="AC72" i="2" s="1"/>
  <c r="AD121" i="21" s="1"/>
  <c r="AG69" i="2" a="1"/>
  <c r="AG69" i="2" s="1"/>
  <c r="AH118" i="21" s="1"/>
  <c r="AK66" i="2" a="1"/>
  <c r="AK66" i="2" s="1"/>
  <c r="AL115" i="21" s="1"/>
  <c r="AC64" i="2" a="1"/>
  <c r="AC64" i="2" s="1"/>
  <c r="AD113" i="21" s="1"/>
  <c r="AG61" i="2" a="1"/>
  <c r="AG61" i="2" s="1"/>
  <c r="AH110" i="21" s="1"/>
  <c r="AK58" i="2" a="1"/>
  <c r="AK58" i="2" s="1"/>
  <c r="AL107" i="21" s="1"/>
  <c r="AC30" i="2" a="1"/>
  <c r="AC30" i="2" s="1"/>
  <c r="AD79" i="21" s="1"/>
  <c r="AG45" i="2" a="1"/>
  <c r="AG45" i="2" s="1"/>
  <c r="AH94" i="21" s="1"/>
  <c r="AK37" i="2" a="1"/>
  <c r="AK37" i="2" s="1"/>
  <c r="AL86" i="21" s="1"/>
  <c r="AK41" i="2" a="1"/>
  <c r="AK41" i="2" s="1"/>
  <c r="AL90" i="21" s="1"/>
  <c r="AJ85" i="2" a="1"/>
  <c r="AJ85" i="2" s="1"/>
  <c r="AK134" i="21" s="1"/>
  <c r="AK93" i="2" a="1"/>
  <c r="AK93" i="2" s="1"/>
  <c r="AL142" i="21" s="1"/>
  <c r="AL79" i="2" a="1"/>
  <c r="AL79" i="2" s="1"/>
  <c r="AM128" i="21" s="1"/>
  <c r="AG82" i="2" a="1"/>
  <c r="AG82" i="2" s="1"/>
  <c r="AH131" i="21" s="1"/>
  <c r="Y79" i="2"/>
  <c r="AG74" i="2" a="1"/>
  <c r="AG74" i="2" s="1"/>
  <c r="AH123" i="21" s="1"/>
  <c r="AK71" i="2" a="1"/>
  <c r="AK71" i="2" s="1"/>
  <c r="AL120" i="21" s="1"/>
  <c r="Y96" i="2"/>
  <c r="AD100" i="2" a="1"/>
  <c r="AD100" i="2" s="1"/>
  <c r="AE149" i="21" s="1"/>
  <c r="AB86" i="2" a="1"/>
  <c r="AB86" i="2" s="1"/>
  <c r="AC135" i="21" s="1"/>
  <c r="AB90" i="2" a="1"/>
  <c r="AB90" i="2" s="1"/>
  <c r="AC139" i="21" s="1"/>
  <c r="AD94" i="2" a="1"/>
  <c r="AD94" i="2" s="1"/>
  <c r="AE143" i="21" s="1"/>
  <c r="AD96" i="2" a="1"/>
  <c r="AD96" i="2" s="1"/>
  <c r="AE145" i="21" s="1"/>
  <c r="AC98" i="2" a="1"/>
  <c r="AC98" i="2" s="1"/>
  <c r="AD147" i="21" s="1"/>
  <c r="AF102" i="2" a="1"/>
  <c r="AF102" i="2" s="1"/>
  <c r="AG151" i="21" s="1"/>
  <c r="AK76" i="2" a="1"/>
  <c r="AK76" i="2" s="1"/>
  <c r="AL125" i="21" s="1"/>
  <c r="AB92" i="2" a="1"/>
  <c r="AB92" i="2" s="1"/>
  <c r="AC141" i="21" s="1"/>
  <c r="AE96" i="2" a="1"/>
  <c r="AE96" i="2" s="1"/>
  <c r="AF145" i="21" s="1"/>
  <c r="AG102" i="2" a="1"/>
  <c r="AG102" i="2" s="1"/>
  <c r="AH151" i="21" s="1"/>
  <c r="M107" i="2"/>
  <c r="AD86" i="2" a="1"/>
  <c r="AD86" i="2" s="1"/>
  <c r="AE135" i="21" s="1"/>
  <c r="AF94" i="2" a="1"/>
  <c r="AF94" i="2" s="1"/>
  <c r="AG143" i="21" s="1"/>
  <c r="AG96" i="2" a="1"/>
  <c r="AG96" i="2" s="1"/>
  <c r="AH145" i="21" s="1"/>
  <c r="AF98" i="2" a="1"/>
  <c r="AF98" i="2" s="1"/>
  <c r="AG147" i="21" s="1"/>
  <c r="AI102" i="2" a="1"/>
  <c r="AI102" i="2" s="1"/>
  <c r="AJ151" i="21" s="1"/>
  <c r="AE88" i="2" a="1"/>
  <c r="AE88" i="2" s="1"/>
  <c r="AF137" i="21" s="1"/>
  <c r="AF92" i="2" a="1"/>
  <c r="AF92" i="2" s="1"/>
  <c r="AG141" i="21" s="1"/>
  <c r="AH96" i="2" a="1"/>
  <c r="AH96" i="2" s="1"/>
  <c r="AI145" i="21" s="1"/>
  <c r="AK102" i="2" a="1"/>
  <c r="AK102" i="2" s="1"/>
  <c r="AL151" i="21" s="1"/>
  <c r="AD80" i="2" a="1"/>
  <c r="AD80" i="2" s="1"/>
  <c r="AE129" i="21" s="1"/>
  <c r="AI81" i="2" a="1"/>
  <c r="AI81" i="2" s="1"/>
  <c r="AJ130" i="21" s="1"/>
  <c r="AI73" i="2" a="1"/>
  <c r="AI73" i="2" s="1"/>
  <c r="AJ122" i="21" s="1"/>
  <c r="AE68" i="2" a="1"/>
  <c r="AE68" i="2" s="1"/>
  <c r="AF117" i="21" s="1"/>
  <c r="Y84" i="2"/>
  <c r="AH92" i="2" a="1"/>
  <c r="AH92" i="2" s="1"/>
  <c r="AI141" i="21" s="1"/>
  <c r="AK94" i="2" a="1"/>
  <c r="AK94" i="2" s="1"/>
  <c r="AL143" i="21" s="1"/>
  <c r="AK96" i="2" a="1"/>
  <c r="AK96" i="2" s="1"/>
  <c r="AL145" i="21" s="1"/>
  <c r="AI88" i="2" a="1"/>
  <c r="AI88" i="2" s="1"/>
  <c r="AJ137" i="21" s="1"/>
  <c r="AL90" i="2" a="1"/>
  <c r="AL90" i="2" s="1"/>
  <c r="AM139" i="21" s="1"/>
  <c r="AJ92" i="2" a="1"/>
  <c r="AJ92" i="2" s="1"/>
  <c r="AK141" i="21" s="1"/>
  <c r="AL96" i="2" a="1"/>
  <c r="AL96" i="2" s="1"/>
  <c r="AM145" i="21" s="1"/>
  <c r="AL98" i="2" a="1"/>
  <c r="AL98" i="2" s="1"/>
  <c r="AM147" i="21" s="1"/>
  <c r="AG84" i="2" a="1"/>
  <c r="AG84" i="2" s="1"/>
  <c r="AH133" i="21" s="1"/>
  <c r="AB29" i="2" a="1"/>
  <c r="AB29" i="2" s="1"/>
  <c r="AC78" i="21" s="1"/>
  <c r="AE90" i="2" a="1"/>
  <c r="AE90" i="2" s="1"/>
  <c r="AF139" i="21" s="1"/>
  <c r="AI96" i="2" a="1"/>
  <c r="AI96" i="2" s="1"/>
  <c r="AJ145" i="21" s="1"/>
  <c r="AB101" i="2" a="1"/>
  <c r="AB101" i="2" s="1"/>
  <c r="AC150" i="21" s="1"/>
  <c r="AD103" i="2" a="1"/>
  <c r="AD103" i="2" s="1"/>
  <c r="AE152" i="21" s="1"/>
  <c r="AJ83" i="2" a="1"/>
  <c r="AJ83" i="2" s="1"/>
  <c r="AK132" i="21" s="1"/>
  <c r="AJ67" i="2" a="1"/>
  <c r="AJ67" i="2" s="1"/>
  <c r="AK116" i="21" s="1"/>
  <c r="AF29" i="2" a="1"/>
  <c r="AF29" i="2" s="1"/>
  <c r="AG78" i="21" s="1"/>
  <c r="AD81" i="2" a="1"/>
  <c r="AD81" i="2" s="1"/>
  <c r="AE130" i="21" s="1"/>
  <c r="AE95" i="2" a="1"/>
  <c r="AE95" i="2" s="1"/>
  <c r="AF144" i="21" s="1"/>
  <c r="AK80" i="2" a="1"/>
  <c r="AK80" i="2" s="1"/>
  <c r="AL129" i="21" s="1"/>
  <c r="AC78" i="2" a="1"/>
  <c r="AC78" i="2" s="1"/>
  <c r="AG75" i="2" a="1"/>
  <c r="AG75" i="2" s="1"/>
  <c r="AH124" i="21" s="1"/>
  <c r="AB91" i="2" a="1"/>
  <c r="AB91" i="2" s="1"/>
  <c r="AC140" i="21" s="1"/>
  <c r="AE99" i="2" a="1"/>
  <c r="AE99" i="2" s="1"/>
  <c r="AF148" i="21" s="1"/>
  <c r="AG101" i="2" a="1"/>
  <c r="AG101" i="2" s="1"/>
  <c r="AH150" i="21" s="1"/>
  <c r="Y78" i="2"/>
  <c r="Q107" i="2"/>
  <c r="AF85" i="2" a="1"/>
  <c r="AF85" i="2" s="1"/>
  <c r="AG134" i="21" s="1"/>
  <c r="AI86" i="2" a="1"/>
  <c r="AI86" i="2" s="1"/>
  <c r="AJ135" i="21" s="1"/>
  <c r="AC83" i="2" a="1"/>
  <c r="AC83" i="2" s="1"/>
  <c r="AD132" i="21" s="1"/>
  <c r="AG80" i="2" a="1"/>
  <c r="AG80" i="2" s="1"/>
  <c r="AH129" i="21" s="1"/>
  <c r="AK77" i="2" a="1"/>
  <c r="AK77" i="2" s="1"/>
  <c r="AL126" i="21" s="1"/>
  <c r="AC75" i="2" a="1"/>
  <c r="AC75" i="2" s="1"/>
  <c r="AD124" i="21" s="1"/>
  <c r="AG72" i="2" a="1"/>
  <c r="AG72" i="2" s="1"/>
  <c r="AH121" i="21" s="1"/>
  <c r="AK69" i="2" a="1"/>
  <c r="AK69" i="2" s="1"/>
  <c r="AL118" i="21" s="1"/>
  <c r="AC67" i="2" a="1"/>
  <c r="AC67" i="2" s="1"/>
  <c r="AD116" i="21" s="1"/>
  <c r="AG64" i="2" a="1"/>
  <c r="AG64" i="2" s="1"/>
  <c r="AH113" i="21" s="1"/>
  <c r="AK61" i="2" a="1"/>
  <c r="AK61" i="2" s="1"/>
  <c r="AL110" i="21" s="1"/>
  <c r="AC59" i="2" a="1"/>
  <c r="AC59" i="2" s="1"/>
  <c r="AD108" i="21" s="1"/>
  <c r="AG56" i="2" a="1"/>
  <c r="AG56" i="2" s="1"/>
  <c r="AH105" i="21" s="1"/>
  <c r="AC42" i="2" a="1"/>
  <c r="AC42" i="2" s="1"/>
  <c r="AD91" i="21" s="1"/>
  <c r="AK45" i="2" a="1"/>
  <c r="AK45" i="2" s="1"/>
  <c r="AL94" i="21" s="1"/>
  <c r="R109" i="2"/>
  <c r="AK50" i="2" a="1"/>
  <c r="AK50" i="2" s="1"/>
  <c r="AL99" i="21" s="1"/>
  <c r="AC38" i="2" a="1"/>
  <c r="AC38" i="2" s="1"/>
  <c r="AD87" i="21" s="1"/>
  <c r="AC92" i="2" a="1"/>
  <c r="AC92" i="2" s="1"/>
  <c r="AD141" i="21" s="1"/>
  <c r="AD97" i="2" a="1"/>
  <c r="AD97" i="2" s="1"/>
  <c r="AE146" i="21" s="1"/>
  <c r="AF97" i="2" a="1"/>
  <c r="AF97" i="2" s="1"/>
  <c r="AG146" i="21" s="1"/>
  <c r="Y85" i="2"/>
  <c r="AB87" i="2" a="1"/>
  <c r="AB87" i="2" s="1"/>
  <c r="AC136" i="21" s="1"/>
  <c r="AG92" i="2" a="1"/>
  <c r="AG92" i="2" s="1"/>
  <c r="AH141" i="21" s="1"/>
  <c r="AC94" i="2" a="1"/>
  <c r="AC94" i="2" s="1"/>
  <c r="AD143" i="21" s="1"/>
  <c r="AB99" i="2" a="1"/>
  <c r="AB99" i="2" s="1"/>
  <c r="AC148" i="21" s="1"/>
  <c r="AI82" i="2" a="1"/>
  <c r="AI82" i="2" s="1"/>
  <c r="AJ131" i="21" s="1"/>
  <c r="AD87" i="2" a="1"/>
  <c r="AD87" i="2" s="1"/>
  <c r="AE136" i="21" s="1"/>
  <c r="AE94" i="2" a="1"/>
  <c r="AE94" i="2" s="1"/>
  <c r="AF143" i="21" s="1"/>
  <c r="AD99" i="2" a="1"/>
  <c r="AD99" i="2" s="1"/>
  <c r="AE148" i="21" s="1"/>
  <c r="AE85" i="2" a="1"/>
  <c r="AE85" i="2" s="1"/>
  <c r="AF134" i="21" s="1"/>
  <c r="AG85" i="2" a="1"/>
  <c r="AG85" i="2" s="1"/>
  <c r="AH134" i="21" s="1"/>
  <c r="AC77" i="2" a="1"/>
  <c r="AC77" i="2" s="1"/>
  <c r="AD126" i="21" s="1"/>
  <c r="AH87" i="2" a="1"/>
  <c r="AH87" i="2" s="1"/>
  <c r="AI136" i="21" s="1"/>
  <c r="AG89" i="2" a="1"/>
  <c r="AG89" i="2" s="1"/>
  <c r="AH138" i="21" s="1"/>
  <c r="AI94" i="2" a="1"/>
  <c r="AI94" i="2" s="1"/>
  <c r="AJ143" i="21" s="1"/>
  <c r="AH99" i="2" a="1"/>
  <c r="AH99" i="2" s="1"/>
  <c r="AI148" i="21" s="1"/>
  <c r="AI85" i="2" a="1"/>
  <c r="AI85" i="2" s="1"/>
  <c r="AJ134" i="21" s="1"/>
  <c r="AI99" i="2" a="1"/>
  <c r="AI99" i="2" s="1"/>
  <c r="AJ148" i="21" s="1"/>
  <c r="AD65" i="2" a="1"/>
  <c r="AD65" i="2" s="1"/>
  <c r="AE114" i="21" s="1"/>
  <c r="AI77" i="2" a="1"/>
  <c r="AI77" i="2" s="1"/>
  <c r="AJ126" i="21" s="1"/>
  <c r="AL94" i="2" a="1"/>
  <c r="AL94" i="2" s="1"/>
  <c r="AM143" i="21" s="1"/>
  <c r="AK99" i="2" a="1"/>
  <c r="AK99" i="2" s="1"/>
  <c r="AL148" i="21" s="1"/>
  <c r="Y101" i="2"/>
  <c r="Y81" i="2"/>
  <c r="AK89" i="2" a="1"/>
  <c r="AK89" i="2" s="1"/>
  <c r="AL138" i="21" s="1"/>
  <c r="AL99" i="2" a="1"/>
  <c r="AL99" i="2" s="1"/>
  <c r="AM148" i="21" s="1"/>
  <c r="AJ97" i="2" a="1"/>
  <c r="AJ97" i="2" s="1"/>
  <c r="AK146" i="21" s="1"/>
  <c r="AK74" i="2" a="1"/>
  <c r="AK74" i="2" s="1"/>
  <c r="AL123" i="21" s="1"/>
  <c r="AC86" i="2" a="1"/>
  <c r="AC86" i="2" s="1"/>
  <c r="AD135" i="21" s="1"/>
  <c r="AB103" i="2" a="1"/>
  <c r="AB103" i="2" s="1"/>
  <c r="AC152" i="21" s="1"/>
  <c r="AI84" i="2" a="1"/>
  <c r="AI84" i="2" s="1"/>
  <c r="AJ133" i="21" s="1"/>
  <c r="AH29" i="2" a="1"/>
  <c r="AH29" i="2" s="1"/>
  <c r="AI78" i="21" s="1"/>
  <c r="AJ71" i="2" a="1"/>
  <c r="AJ71" i="2" s="1"/>
  <c r="AK120" i="21" s="1"/>
  <c r="AC93" i="2" a="1"/>
  <c r="AC93" i="2" s="1"/>
  <c r="AD142" i="21" s="1"/>
  <c r="AB98" i="2" a="1"/>
  <c r="AB98" i="2" s="1"/>
  <c r="AC147" i="21" s="1"/>
  <c r="AD91" i="2" a="1"/>
  <c r="AD91" i="2" s="1"/>
  <c r="AE140" i="21" s="1"/>
  <c r="T106" i="2"/>
  <c r="AJ29" i="2" a="1"/>
  <c r="AJ29" i="2" s="1"/>
  <c r="AK78" i="21" s="1"/>
  <c r="AB88" i="2" a="1"/>
  <c r="AB88" i="2" s="1"/>
  <c r="AC137" i="21" s="1"/>
  <c r="AE93" i="2" a="1"/>
  <c r="AE93" i="2" s="1"/>
  <c r="AF142" i="21" s="1"/>
  <c r="AD98" i="2" a="1"/>
  <c r="AD98" i="2" s="1"/>
  <c r="AE147" i="21" s="1"/>
  <c r="AF100" i="2" a="1"/>
  <c r="AF100" i="2" s="1"/>
  <c r="AG149" i="21" s="1"/>
  <c r="AH103" i="2" a="1"/>
  <c r="AH103" i="2" s="1"/>
  <c r="AI152" i="21" s="1"/>
  <c r="AC88" i="2" a="1"/>
  <c r="AC88" i="2" s="1"/>
  <c r="AD137" i="21" s="1"/>
  <c r="AF93" i="2" a="1"/>
  <c r="AF93" i="2" s="1"/>
  <c r="AG142" i="21" s="1"/>
  <c r="Y95" i="2"/>
  <c r="AE98" i="2" a="1"/>
  <c r="AE98" i="2" s="1"/>
  <c r="AF147" i="21" s="1"/>
  <c r="AG100" i="2" a="1"/>
  <c r="AG100" i="2" s="1"/>
  <c r="AH149" i="21" s="1"/>
  <c r="AI103" i="2" a="1"/>
  <c r="AI103" i="2" s="1"/>
  <c r="AJ152" i="21" s="1"/>
  <c r="AH91" i="2" a="1"/>
  <c r="AH91" i="2" s="1"/>
  <c r="AI140" i="21" s="1"/>
  <c r="AI100" i="2" a="1"/>
  <c r="AI100" i="2" s="1"/>
  <c r="AJ149" i="21" s="1"/>
  <c r="W106" i="2"/>
  <c r="W104" i="2" s="1"/>
  <c r="W110" i="2" s="1"/>
  <c r="Y86" i="2"/>
  <c r="AF88" i="2" a="1"/>
  <c r="AF88" i="2" s="1"/>
  <c r="AG137" i="21" s="1"/>
  <c r="AI93" i="2" a="1"/>
  <c r="AI93" i="2" s="1"/>
  <c r="AJ142" i="21" s="1"/>
  <c r="AK95" i="2" a="1"/>
  <c r="AK95" i="2" s="1"/>
  <c r="AL144" i="21" s="1"/>
  <c r="AJ100" i="2" a="1"/>
  <c r="AJ100" i="2" s="1"/>
  <c r="AK149" i="21" s="1"/>
  <c r="AB102" i="2" a="1"/>
  <c r="AB102" i="2" s="1"/>
  <c r="AC151" i="21" s="1"/>
  <c r="AG88" i="2" a="1"/>
  <c r="AG88" i="2" s="1"/>
  <c r="AH137" i="21" s="1"/>
  <c r="AK91" i="2" a="1"/>
  <c r="AK91" i="2" s="1"/>
  <c r="AL140" i="21" s="1"/>
  <c r="AL95" i="2" a="1"/>
  <c r="AL95" i="2" s="1"/>
  <c r="AM144" i="21" s="1"/>
  <c r="AK100" i="2" a="1"/>
  <c r="AK100" i="2" s="1"/>
  <c r="AL149" i="21" s="1"/>
  <c r="AC102" i="2" a="1"/>
  <c r="AC102" i="2" s="1"/>
  <c r="AD151" i="21" s="1"/>
  <c r="AH88" i="2" a="1"/>
  <c r="AH88" i="2" s="1"/>
  <c r="AI137" i="21" s="1"/>
  <c r="AJ90" i="2" a="1"/>
  <c r="AJ90" i="2" s="1"/>
  <c r="AK139" i="21" s="1"/>
  <c r="AJ98" i="2" a="1"/>
  <c r="AJ98" i="2" s="1"/>
  <c r="AK147" i="21" s="1"/>
  <c r="AL100" i="2" a="1"/>
  <c r="AL100" i="2" s="1"/>
  <c r="AM149" i="21" s="1"/>
  <c r="AD102" i="2" a="1"/>
  <c r="AD102" i="2" s="1"/>
  <c r="AE151" i="21" s="1"/>
  <c r="AD83" i="2" a="1"/>
  <c r="AD83" i="2" s="1"/>
  <c r="AE132" i="21" s="1"/>
  <c r="AH80" i="2" a="1"/>
  <c r="AH80" i="2" s="1"/>
  <c r="AI129" i="21" s="1"/>
  <c r="Y77" i="2"/>
  <c r="Y75" i="2"/>
  <c r="AH72" i="2" a="1"/>
  <c r="AH72" i="2" s="1"/>
  <c r="AI121" i="21" s="1"/>
  <c r="AL69" i="2" a="1"/>
  <c r="AL69" i="2" s="1"/>
  <c r="AM118" i="21" s="1"/>
  <c r="AD67" i="2" a="1"/>
  <c r="AD67" i="2" s="1"/>
  <c r="AE116" i="21" s="1"/>
  <c r="AH64" i="2" a="1"/>
  <c r="AH64" i="2" s="1"/>
  <c r="AI113" i="21" s="1"/>
  <c r="AL61" i="2" a="1"/>
  <c r="AL61" i="2" s="1"/>
  <c r="AM110" i="21" s="1"/>
  <c r="AD59" i="2" a="1"/>
  <c r="AD59" i="2" s="1"/>
  <c r="AE108" i="21" s="1"/>
  <c r="AH56" i="2" a="1"/>
  <c r="AH56" i="2" s="1"/>
  <c r="AI105" i="21" s="1"/>
  <c r="AL53" i="2" a="1"/>
  <c r="AL53" i="2" s="1"/>
  <c r="AM102" i="21" s="1"/>
  <c r="AD42" i="2" a="1"/>
  <c r="AD42" i="2" s="1"/>
  <c r="AE91" i="21" s="1"/>
  <c r="AG30" i="2" a="1"/>
  <c r="AG30" i="2" s="1"/>
  <c r="AH79" i="21" s="1"/>
  <c r="AL45" i="2" a="1"/>
  <c r="AL45" i="2" s="1"/>
  <c r="AM94" i="21" s="1"/>
  <c r="AH32" i="2" a="1"/>
  <c r="AH32" i="2" s="1"/>
  <c r="AI81" i="21" s="1"/>
  <c r="AL50" i="2" a="1"/>
  <c r="AL50" i="2" s="1"/>
  <c r="AM99" i="21" s="1"/>
  <c r="AD38" i="2" a="1"/>
  <c r="AD38" i="2" s="1"/>
  <c r="AE87" i="21" s="1"/>
  <c r="S108" i="2"/>
  <c r="R108" i="2"/>
  <c r="Y56" i="2"/>
  <c r="Y53" i="2"/>
  <c r="Y34" i="2"/>
  <c r="Y50" i="2"/>
  <c r="N108" i="2"/>
  <c r="Y29" i="2"/>
  <c r="AL86" i="2" a="1"/>
  <c r="AL86" i="2" s="1"/>
  <c r="AM135" i="21" s="1"/>
  <c r="Y100" i="2"/>
  <c r="Y90" i="2"/>
  <c r="V106" i="2"/>
  <c r="Z40" i="2"/>
  <c r="AA89" i="21" s="1"/>
  <c r="AI69" i="2" a="1"/>
  <c r="AI69" i="2" s="1"/>
  <c r="AJ118" i="21" s="1"/>
  <c r="AE72" i="2" a="1"/>
  <c r="AE72" i="2" s="1"/>
  <c r="AF121" i="21" s="1"/>
  <c r="AH82" i="2" a="1"/>
  <c r="AH82" i="2" s="1"/>
  <c r="AI131" i="21" s="1"/>
  <c r="Y74" i="2"/>
  <c r="Y89" i="2"/>
  <c r="Y69" i="2"/>
  <c r="AK85" i="2" a="1"/>
  <c r="AK85" i="2" s="1"/>
  <c r="AL134" i="21" s="1"/>
  <c r="AC89" i="2" a="1"/>
  <c r="AC89" i="2" s="1"/>
  <c r="AD138" i="21" s="1"/>
  <c r="AI90" i="2" a="1"/>
  <c r="AI90" i="2" s="1"/>
  <c r="AJ139" i="21" s="1"/>
  <c r="Y94" i="2"/>
  <c r="AG95" i="2" a="1"/>
  <c r="AG95" i="2" s="1"/>
  <c r="AH144" i="21" s="1"/>
  <c r="AE100" i="2" a="1"/>
  <c r="AE100" i="2" s="1"/>
  <c r="AF149" i="21" s="1"/>
  <c r="AK101" i="2" a="1"/>
  <c r="AK101" i="2" s="1"/>
  <c r="AL150" i="21" s="1"/>
  <c r="AL85" i="2" a="1"/>
  <c r="AL85" i="2" s="1"/>
  <c r="AM134" i="21" s="1"/>
  <c r="AH95" i="2" a="1"/>
  <c r="AH95" i="2" s="1"/>
  <c r="AI144" i="21" s="1"/>
  <c r="AL101" i="2" a="1"/>
  <c r="AL101" i="2" s="1"/>
  <c r="AM150" i="21" s="1"/>
  <c r="X107" i="2"/>
  <c r="Z70" i="2"/>
  <c r="AA119" i="21" s="1"/>
  <c r="Y99" i="2"/>
  <c r="AI29" i="2" a="1"/>
  <c r="AI29" i="2" s="1"/>
  <c r="AJ78" i="21" s="1"/>
  <c r="Z47" i="2"/>
  <c r="AA96" i="21" s="1"/>
  <c r="AH50" i="2" a="1"/>
  <c r="AH50" i="2" s="1"/>
  <c r="AI99" i="21" s="1"/>
  <c r="Z73" i="2"/>
  <c r="AA122" i="21" s="1"/>
  <c r="Y88" i="2"/>
  <c r="AG29" i="2" a="1"/>
  <c r="AG29" i="2" s="1"/>
  <c r="AH78" i="21" s="1"/>
  <c r="AD64" i="2" a="1"/>
  <c r="AD64" i="2" s="1"/>
  <c r="AE113" i="21" s="1"/>
  <c r="Z36" i="2"/>
  <c r="AA85" i="21" s="1"/>
  <c r="AH61" i="2" a="1"/>
  <c r="AH61" i="2" s="1"/>
  <c r="AI110" i="21" s="1"/>
  <c r="Y93" i="2"/>
  <c r="Y98" i="2"/>
  <c r="Z35" i="2"/>
  <c r="AA84" i="21" s="1"/>
  <c r="AF72" i="2" a="1"/>
  <c r="AF72" i="2" s="1"/>
  <c r="AG121" i="21" s="1"/>
  <c r="P108" i="2"/>
  <c r="Y87" i="2"/>
  <c r="Y103" i="2"/>
  <c r="Z44" i="2"/>
  <c r="AA93" i="21" s="1"/>
  <c r="AL29" i="2" a="1"/>
  <c r="AL29" i="2" s="1"/>
  <c r="AM78" i="21" s="1"/>
  <c r="AD56" i="2" a="1"/>
  <c r="AD56" i="2" s="1"/>
  <c r="AE105" i="21" s="1"/>
  <c r="Z46" i="2"/>
  <c r="AA95" i="21" s="1"/>
  <c r="Y92" i="2"/>
  <c r="Y97" i="2"/>
  <c r="AK34" i="2" a="1"/>
  <c r="AK34" i="2" s="1"/>
  <c r="AL83" i="21" s="1"/>
  <c r="Y102" i="2"/>
  <c r="AH45" i="2" a="1"/>
  <c r="AH45" i="2" s="1"/>
  <c r="AI94" i="21" s="1"/>
  <c r="AD30" i="2" a="1"/>
  <c r="AD30" i="2" s="1"/>
  <c r="AE79" i="21" s="1"/>
  <c r="AJ79" i="2" a="1"/>
  <c r="AJ79" i="2" s="1"/>
  <c r="AK128" i="21" s="1"/>
  <c r="AK79" i="2" a="1"/>
  <c r="AK79" i="2" s="1"/>
  <c r="AL128" i="21" s="1"/>
  <c r="Y91" i="2"/>
  <c r="Z52" i="2"/>
  <c r="AA101" i="21" s="1"/>
  <c r="AD51" i="2" a="1"/>
  <c r="AD51" i="2" s="1"/>
  <c r="AE100" i="21" s="1"/>
  <c r="AC51" i="2" a="1"/>
  <c r="AC51" i="2" s="1"/>
  <c r="AD100" i="21" s="1"/>
  <c r="AG32" i="2" a="1"/>
  <c r="AG32" i="2" s="1"/>
  <c r="AH81" i="21" s="1"/>
  <c r="AC32" i="2" a="1"/>
  <c r="AC32" i="2" s="1"/>
  <c r="AD81" i="21" s="1"/>
  <c r="AD32" i="2" a="1"/>
  <c r="AD32" i="2" s="1"/>
  <c r="AE81" i="21" s="1"/>
  <c r="AH30" i="2" a="1"/>
  <c r="AH30" i="2" s="1"/>
  <c r="AI79" i="21" s="1"/>
  <c r="AK53" i="2" a="1"/>
  <c r="AK53" i="2" s="1"/>
  <c r="AL102" i="21" s="1"/>
  <c r="N107" i="2"/>
  <c r="O107" i="2"/>
  <c r="Y58" i="2"/>
  <c r="P107" i="2"/>
  <c r="AB42" i="2" a="1"/>
  <c r="AB42" i="2" s="1"/>
  <c r="AC91" i="21" s="1"/>
  <c r="AB75" i="2" a="1"/>
  <c r="AB75" i="2" s="1"/>
  <c r="AC124" i="21" s="1"/>
  <c r="AF77" i="2" a="1"/>
  <c r="AF77" i="2" s="1"/>
  <c r="AG126" i="21" s="1"/>
  <c r="Y82" i="2"/>
  <c r="AD75" i="2" a="1"/>
  <c r="AD75" i="2" s="1"/>
  <c r="AE124" i="21" s="1"/>
  <c r="AJ41" i="2" a="1"/>
  <c r="AJ41" i="2" s="1"/>
  <c r="AK90" i="21" s="1"/>
  <c r="AF56" i="2" a="1"/>
  <c r="AF56" i="2" s="1"/>
  <c r="AG105" i="21" s="1"/>
  <c r="AJ77" i="2" a="1"/>
  <c r="AJ77" i="2" s="1"/>
  <c r="AK126" i="21" s="1"/>
  <c r="V107" i="2"/>
  <c r="Y80" i="2"/>
  <c r="Y37" i="2"/>
  <c r="AF50" i="2" a="1"/>
  <c r="AF50" i="2" s="1"/>
  <c r="AG99" i="21" s="1"/>
  <c r="AJ58" i="2" a="1"/>
  <c r="AJ58" i="2" s="1"/>
  <c r="AK107" i="21" s="1"/>
  <c r="AL77" i="2" a="1"/>
  <c r="AL77" i="2" s="1"/>
  <c r="AM126" i="21" s="1"/>
  <c r="AB80" i="2" a="1"/>
  <c r="AB80" i="2" s="1"/>
  <c r="AC129" i="21" s="1"/>
  <c r="Y38" i="2"/>
  <c r="AG50" i="2" a="1"/>
  <c r="AG50" i="2" s="1"/>
  <c r="AH99" i="21" s="1"/>
  <c r="AB38" i="2" a="1"/>
  <c r="AB38" i="2" s="1"/>
  <c r="AC87" i="21" s="1"/>
  <c r="AF53" i="2" a="1"/>
  <c r="AF53" i="2" s="1"/>
  <c r="AG102" i="21" s="1"/>
  <c r="Y71" i="2"/>
  <c r="AJ50" i="2" a="1"/>
  <c r="AJ50" i="2" s="1"/>
  <c r="AK99" i="21" s="1"/>
  <c r="AJ37" i="2" a="1"/>
  <c r="AJ37" i="2" s="1"/>
  <c r="AK86" i="21" s="1"/>
  <c r="AF80" i="2" a="1"/>
  <c r="AF80" i="2" s="1"/>
  <c r="AG129" i="21" s="1"/>
  <c r="AJ82" i="2" a="1"/>
  <c r="AJ82" i="2" s="1"/>
  <c r="AK131" i="21" s="1"/>
  <c r="Y42" i="2"/>
  <c r="AB56" i="2" a="1"/>
  <c r="AB56" i="2" s="1"/>
  <c r="AC105" i="21" s="1"/>
  <c r="Y59" i="2"/>
  <c r="AC56" i="2" a="1"/>
  <c r="AC56" i="2" s="1"/>
  <c r="AD105" i="21" s="1"/>
  <c r="AB59" i="2" a="1"/>
  <c r="AB59" i="2" s="1"/>
  <c r="AC108" i="21" s="1"/>
  <c r="Y45" i="2"/>
  <c r="AB32" i="2" a="1"/>
  <c r="AB32" i="2" s="1"/>
  <c r="AC81" i="21" s="1"/>
  <c r="AJ61" i="2" a="1"/>
  <c r="AJ61" i="2" s="1"/>
  <c r="AK110" i="21" s="1"/>
  <c r="AB64" i="2" a="1"/>
  <c r="AB64" i="2" s="1"/>
  <c r="AC113" i="21" s="1"/>
  <c r="Y51" i="2"/>
  <c r="Y83" i="2"/>
  <c r="AB51" i="2" a="1"/>
  <c r="AB51" i="2" s="1"/>
  <c r="AC100" i="21" s="1"/>
  <c r="AF45" i="2" a="1"/>
  <c r="AF45" i="2" s="1"/>
  <c r="AG94" i="21" s="1"/>
  <c r="AJ66" i="2" a="1"/>
  <c r="AJ66" i="2" s="1"/>
  <c r="AK115" i="21" s="1"/>
  <c r="AB83" i="2" a="1"/>
  <c r="AB83" i="2" s="1"/>
  <c r="AC132" i="21" s="1"/>
  <c r="AF69" i="2" a="1"/>
  <c r="AF69" i="2" s="1"/>
  <c r="AG118" i="21" s="1"/>
  <c r="AG53" i="2" a="1"/>
  <c r="AG53" i="2" s="1"/>
  <c r="AH102" i="21" s="1"/>
  <c r="AF64" i="2" a="1"/>
  <c r="AF64" i="2" s="1"/>
  <c r="AG113" i="21" s="1"/>
  <c r="AJ45" i="2" a="1"/>
  <c r="AJ45" i="2" s="1"/>
  <c r="AK94" i="21" s="1"/>
  <c r="Y30" i="2"/>
  <c r="AB67" i="2" a="1"/>
  <c r="AB67" i="2" s="1"/>
  <c r="AC116" i="21" s="1"/>
  <c r="R106" i="2"/>
  <c r="AB30" i="2" a="1"/>
  <c r="AB30" i="2" s="1"/>
  <c r="AC79" i="21" s="1"/>
  <c r="AF74" i="2" a="1"/>
  <c r="AF74" i="2" s="1"/>
  <c r="AG123" i="21" s="1"/>
  <c r="AB72" i="2" a="1"/>
  <c r="AB72" i="2" s="1"/>
  <c r="AC121" i="21" s="1"/>
  <c r="Y72" i="2"/>
  <c r="AI53" i="2" a="1"/>
  <c r="AI53" i="2" s="1"/>
  <c r="AJ102" i="21" s="1"/>
  <c r="AJ73" i="2" a="1"/>
  <c r="AJ73" i="2" s="1"/>
  <c r="AK122" i="21" s="1"/>
  <c r="Y68" i="2"/>
  <c r="Y64" i="2"/>
  <c r="AJ69" i="2" a="1"/>
  <c r="AJ69" i="2" s="1"/>
  <c r="AK118" i="21" s="1"/>
  <c r="Y55" i="2"/>
  <c r="Y61" i="2"/>
  <c r="Y67" i="2"/>
  <c r="AF55" i="2" a="1"/>
  <c r="AF55" i="2" s="1"/>
  <c r="AF61" i="2" a="1"/>
  <c r="AF61" i="2" s="1"/>
  <c r="AG110" i="21" s="1"/>
  <c r="AE67" i="2" a="1"/>
  <c r="AE67" i="2" s="1"/>
  <c r="AF116" i="21" s="1"/>
  <c r="Y54" i="2"/>
  <c r="Y66" i="2"/>
  <c r="Y63" i="2"/>
  <c r="Y65" i="2"/>
  <c r="AB47" i="2" a="1"/>
  <c r="AB47" i="2" s="1"/>
  <c r="AC96" i="21" s="1"/>
  <c r="AJ47" i="2" a="1"/>
  <c r="AJ47" i="2" s="1"/>
  <c r="AK96" i="21" s="1"/>
  <c r="S109" i="2"/>
  <c r="T109" i="2"/>
  <c r="AD41" i="2" a="1"/>
  <c r="AD41" i="2" s="1"/>
  <c r="AE90" i="21" s="1"/>
  <c r="V109" i="2"/>
  <c r="AE41" i="2" a="1"/>
  <c r="AE41" i="2" s="1"/>
  <c r="AF90" i="21" s="1"/>
  <c r="AG41" i="2" a="1"/>
  <c r="AG41" i="2" s="1"/>
  <c r="AH90" i="21" s="1"/>
  <c r="AL41" i="2" a="1"/>
  <c r="AL41" i="2" s="1"/>
  <c r="AM90" i="21" s="1"/>
  <c r="M109" i="2"/>
  <c r="N109" i="2"/>
  <c r="O109" i="2"/>
  <c r="P109" i="2"/>
  <c r="Q109" i="2"/>
  <c r="S106" i="2"/>
  <c r="M106" i="2"/>
  <c r="O106" i="2"/>
  <c r="Y33" i="2"/>
  <c r="AC33" i="2" a="1"/>
  <c r="AC33" i="2" s="1"/>
  <c r="AD82" i="21" s="1"/>
  <c r="AE33" i="2" a="1"/>
  <c r="AE33" i="2" s="1"/>
  <c r="AF82" i="21" s="1"/>
  <c r="AG33" i="2" a="1"/>
  <c r="AG33" i="2" s="1"/>
  <c r="AH82" i="21" s="1"/>
  <c r="AK33" i="2" a="1"/>
  <c r="AK33" i="2" s="1"/>
  <c r="AL82" i="21" s="1"/>
  <c r="AB31" i="2" a="1"/>
  <c r="AB31" i="2" s="1"/>
  <c r="AC80" i="21" s="1"/>
  <c r="AC31" i="2" a="1"/>
  <c r="AC31" i="2" s="1"/>
  <c r="AD80" i="21" s="1"/>
  <c r="X108" i="2"/>
  <c r="AE31" i="2" a="1"/>
  <c r="AE31" i="2" s="1"/>
  <c r="AF80" i="21" s="1"/>
  <c r="AH31" i="2" a="1"/>
  <c r="AH31" i="2" s="1"/>
  <c r="AI80" i="21" s="1"/>
  <c r="AG31" i="2" a="1"/>
  <c r="AG31" i="2" s="1"/>
  <c r="AH80" i="21" s="1"/>
  <c r="AI31" i="2" a="1"/>
  <c r="AI31" i="2" s="1"/>
  <c r="AJ80" i="21" s="1"/>
  <c r="Y31" i="2"/>
  <c r="AF31" i="2" a="1"/>
  <c r="AF31" i="2" s="1"/>
  <c r="AG80" i="21" s="1"/>
  <c r="AH39" i="2" a="1"/>
  <c r="AH39" i="2" s="1"/>
  <c r="AI88" i="21" s="1"/>
  <c r="N106" i="2"/>
  <c r="Y39" i="2"/>
  <c r="P106" i="2"/>
  <c r="AD39" i="2" a="1"/>
  <c r="AD39" i="2" s="1"/>
  <c r="AE88" i="21" s="1"/>
  <c r="AD36" i="2" a="1"/>
  <c r="AD36" i="2" s="1"/>
  <c r="Y32" i="2"/>
  <c r="AF32" i="2" a="1"/>
  <c r="AF32" i="2" s="1"/>
  <c r="AG81" i="21" s="1"/>
  <c r="AE47" i="2" a="1"/>
  <c r="AE47" i="2" s="1"/>
  <c r="AF96" i="21" s="1"/>
  <c r="AD47" i="2" a="1"/>
  <c r="AD47" i="2" s="1"/>
  <c r="AE96" i="21" s="1"/>
  <c r="AI47" i="2" a="1"/>
  <c r="AI47" i="2" s="1"/>
  <c r="AJ96" i="21" s="1"/>
  <c r="Y41" i="2"/>
  <c r="AB33" i="2" a="1"/>
  <c r="AB33" i="2" s="1"/>
  <c r="AC82" i="21" s="1"/>
  <c r="AD31" i="2" a="1"/>
  <c r="AD31" i="2" s="1"/>
  <c r="AE80" i="21" s="1"/>
  <c r="AI33" i="2" a="1"/>
  <c r="AI33" i="2" s="1"/>
  <c r="AJ82" i="21" s="1"/>
  <c r="AB39" i="2" a="1"/>
  <c r="AB39" i="2" s="1"/>
  <c r="AC88" i="21" s="1"/>
  <c r="AA48" i="2"/>
  <c r="AB97" i="21" s="1"/>
  <c r="AA41" i="3"/>
  <c r="AA30" i="3"/>
  <c r="AA37" i="3"/>
  <c r="AA70" i="3"/>
  <c r="AB194" i="21" s="1"/>
  <c r="AA36" i="3"/>
  <c r="AA78" i="3"/>
  <c r="AB202" i="21" s="1"/>
  <c r="AA81" i="3"/>
  <c r="AB205" i="21" s="1"/>
  <c r="AA46" i="3"/>
  <c r="AA39" i="3"/>
  <c r="AA31" i="3"/>
  <c r="AB160" i="21" s="1"/>
  <c r="AA53" i="3"/>
  <c r="AB155" i="21" s="1"/>
  <c r="AA57" i="3"/>
  <c r="AA62" i="2"/>
  <c r="AB111" i="21" s="1"/>
  <c r="AA44" i="2"/>
  <c r="AB93" i="21" s="1"/>
  <c r="AA35" i="2"/>
  <c r="AB84" i="21" s="1"/>
  <c r="AA56" i="3"/>
  <c r="AB165" i="21" s="1"/>
  <c r="AA55" i="4"/>
  <c r="AA38" i="3"/>
  <c r="Z116" i="1"/>
  <c r="L43" i="1"/>
  <c r="M17" i="21" s="1"/>
  <c r="L54" i="1"/>
  <c r="M28" i="21" s="1"/>
  <c r="L66" i="1"/>
  <c r="M40" i="21" s="1"/>
  <c r="L51" i="1"/>
  <c r="M25" i="21" s="1"/>
  <c r="L52" i="1"/>
  <c r="M26" i="21" s="1"/>
  <c r="L56" i="1"/>
  <c r="M30" i="21" s="1"/>
  <c r="L30" i="1"/>
  <c r="M4" i="21" s="1"/>
  <c r="L60" i="1"/>
  <c r="M34" i="21" s="1"/>
  <c r="L69" i="1"/>
  <c r="M43" i="21" s="1"/>
  <c r="L57" i="1"/>
  <c r="M31" i="21" s="1"/>
  <c r="L50" i="1"/>
  <c r="M24" i="21" s="1"/>
  <c r="L73" i="1"/>
  <c r="M47" i="21" s="1"/>
  <c r="L61" i="1"/>
  <c r="M35" i="21" s="1"/>
  <c r="L40" i="1"/>
  <c r="M14" i="21" s="1"/>
  <c r="L49" i="1"/>
  <c r="M23" i="21" s="1"/>
  <c r="L29" i="1"/>
  <c r="M3" i="21" s="1"/>
  <c r="L31" i="1"/>
  <c r="M5" i="21" s="1"/>
  <c r="L67" i="1"/>
  <c r="M41" i="21" s="1"/>
  <c r="L64" i="1"/>
  <c r="M38" i="21" s="1"/>
  <c r="L48" i="1"/>
  <c r="M22" i="21" s="1"/>
  <c r="L36" i="1"/>
  <c r="M10" i="21" s="1"/>
  <c r="L45" i="1"/>
  <c r="M19" i="21" s="1"/>
  <c r="L33" i="1"/>
  <c r="M7" i="21" s="1"/>
  <c r="L71" i="1"/>
  <c r="M45" i="21" s="1"/>
  <c r="L65" i="1"/>
  <c r="M39" i="21" s="1"/>
  <c r="L70" i="1"/>
  <c r="M44" i="21" s="1"/>
  <c r="L72" i="1"/>
  <c r="M46" i="21" s="1"/>
  <c r="L68" i="1"/>
  <c r="M42" i="21" s="1"/>
  <c r="L35" i="1"/>
  <c r="M9" i="21" s="1"/>
  <c r="L47" i="1"/>
  <c r="M21" i="21" s="1"/>
  <c r="L39" i="1"/>
  <c r="M13" i="21" s="1"/>
  <c r="L46" i="1"/>
  <c r="M20" i="21" s="1"/>
  <c r="L38" i="1"/>
  <c r="M12" i="21" s="1"/>
  <c r="L55" i="1"/>
  <c r="M29" i="21" s="1"/>
  <c r="L59" i="1"/>
  <c r="M33" i="21" s="1"/>
  <c r="L62" i="1"/>
  <c r="M36" i="21" s="1"/>
  <c r="L44" i="1"/>
  <c r="M18" i="21" s="1"/>
  <c r="L53" i="1"/>
  <c r="M27" i="21" s="1"/>
  <c r="L63" i="1"/>
  <c r="M37" i="21" s="1"/>
  <c r="L41" i="1"/>
  <c r="M15" i="21" s="1"/>
  <c r="L34" i="1"/>
  <c r="M8" i="21" s="1"/>
  <c r="L42" i="1"/>
  <c r="M16" i="21" s="1"/>
  <c r="L32" i="1"/>
  <c r="M6" i="21" s="1"/>
  <c r="L37" i="1"/>
  <c r="M11" i="21" s="1"/>
  <c r="L58" i="1"/>
  <c r="M32" i="21" s="1"/>
  <c r="L74" i="1"/>
  <c r="M48" i="21" s="1"/>
  <c r="L75" i="1"/>
  <c r="M49" i="21" s="1"/>
  <c r="L76" i="1"/>
  <c r="M50" i="21" s="1"/>
  <c r="L77" i="1"/>
  <c r="M51" i="21" s="1"/>
  <c r="L78" i="1"/>
  <c r="M52" i="21" s="1"/>
  <c r="L79" i="1"/>
  <c r="M53" i="21" s="1"/>
  <c r="L80" i="1"/>
  <c r="M54" i="21" s="1"/>
  <c r="L81" i="1"/>
  <c r="M55" i="21" s="1"/>
  <c r="L82" i="1"/>
  <c r="M56" i="21" s="1"/>
  <c r="L83" i="1"/>
  <c r="M57" i="21" s="1"/>
  <c r="L84" i="1"/>
  <c r="M58" i="21" s="1"/>
  <c r="L85" i="1"/>
  <c r="M59" i="21" s="1"/>
  <c r="L86" i="1"/>
  <c r="M60" i="21" s="1"/>
  <c r="L87" i="1"/>
  <c r="M61" i="21" s="1"/>
  <c r="L88" i="1"/>
  <c r="M62" i="21" s="1"/>
  <c r="L89" i="1"/>
  <c r="M63" i="21" s="1"/>
  <c r="L90" i="1"/>
  <c r="M64" i="21" s="1"/>
  <c r="L91" i="1"/>
  <c r="M65" i="21" s="1"/>
  <c r="L92" i="1"/>
  <c r="M66" i="21" s="1"/>
  <c r="L93" i="1"/>
  <c r="M67" i="21" s="1"/>
  <c r="L94" i="1"/>
  <c r="M68" i="21" s="1"/>
  <c r="L95" i="1"/>
  <c r="M69" i="21" s="1"/>
  <c r="L96" i="1"/>
  <c r="M70" i="21" s="1"/>
  <c r="L97" i="1"/>
  <c r="M71" i="21" s="1"/>
  <c r="L98" i="1"/>
  <c r="M72" i="21" s="1"/>
  <c r="L99" i="1"/>
  <c r="M73" i="21" s="1"/>
  <c r="L100" i="1"/>
  <c r="M74" i="21" s="1"/>
  <c r="L101" i="1"/>
  <c r="M75" i="21" s="1"/>
  <c r="L102" i="1"/>
  <c r="M76" i="21" s="1"/>
  <c r="L103" i="1"/>
  <c r="M77" i="21" s="1"/>
  <c r="L106" i="1"/>
  <c r="J106" i="1" s="1"/>
  <c r="L109" i="1"/>
  <c r="J109" i="1" s="1"/>
  <c r="L108" i="1"/>
  <c r="J108" i="1" s="1"/>
  <c r="L107" i="1"/>
  <c r="J107" i="1" s="1"/>
  <c r="B5" i="1"/>
  <c r="AD47" i="1" a="1"/>
  <c r="AD47" i="1" s="1"/>
  <c r="AE21" i="21" s="1"/>
  <c r="AE30" i="1" a="1"/>
  <c r="AE30" i="1" s="1"/>
  <c r="AF4" i="21" s="1"/>
  <c r="AF30" i="1" a="1"/>
  <c r="AF30" i="1" s="1"/>
  <c r="AG4" i="21" s="1"/>
  <c r="AG30" i="1" a="1"/>
  <c r="AG30" i="1" s="1"/>
  <c r="AH4" i="21" s="1"/>
  <c r="AH30" i="1" a="1"/>
  <c r="AH30" i="1" s="1"/>
  <c r="AI4" i="21" s="1"/>
  <c r="AI30" i="1" a="1"/>
  <c r="AI30" i="1" s="1"/>
  <c r="AJ4" i="21" s="1"/>
  <c r="AJ30" i="1" a="1"/>
  <c r="AJ30" i="1" s="1"/>
  <c r="AK4" i="21" s="1"/>
  <c r="AK30" i="1" a="1"/>
  <c r="AK30" i="1" s="1"/>
  <c r="AL4" i="21" s="1"/>
  <c r="AL30" i="1" a="1"/>
  <c r="AL30" i="1" s="1"/>
  <c r="AM4" i="21" s="1"/>
  <c r="AB49" i="1" a="1"/>
  <c r="AB49" i="1" s="1"/>
  <c r="AC23" i="21" s="1"/>
  <c r="AB31" i="1" a="1"/>
  <c r="AB31" i="1" s="1"/>
  <c r="AC5" i="21" s="1"/>
  <c r="AC31" i="1" a="1"/>
  <c r="AC31" i="1" s="1"/>
  <c r="AD5" i="21" s="1"/>
  <c r="AB36" i="1" a="1"/>
  <c r="AB36" i="1" s="1"/>
  <c r="AC10" i="21" s="1"/>
  <c r="AC36" i="1" a="1"/>
  <c r="AC36" i="1" s="1"/>
  <c r="AD10" i="21" s="1"/>
  <c r="AD36" i="1" a="1"/>
  <c r="AD36" i="1" s="1"/>
  <c r="AE10" i="21" s="1"/>
  <c r="AC33" i="1" a="1"/>
  <c r="AC33" i="1" s="1"/>
  <c r="AD7" i="21" s="1"/>
  <c r="AD33" i="1" a="1"/>
  <c r="AD33" i="1" s="1"/>
  <c r="AE7" i="21" s="1"/>
  <c r="AE33" i="1" a="1"/>
  <c r="AE33" i="1" s="1"/>
  <c r="AF7" i="21" s="1"/>
  <c r="AF33" i="1" a="1"/>
  <c r="AF33" i="1" s="1"/>
  <c r="AG7" i="21" s="1"/>
  <c r="AG33" i="1" a="1"/>
  <c r="AG33" i="1" s="1"/>
  <c r="AH7" i="21" s="1"/>
  <c r="AH33" i="1" a="1"/>
  <c r="AH33" i="1" s="1"/>
  <c r="AI7" i="21" s="1"/>
  <c r="AI33" i="1" a="1"/>
  <c r="AI33" i="1" s="1"/>
  <c r="AJ7" i="21" s="1"/>
  <c r="AJ33" i="1" a="1"/>
  <c r="AJ33" i="1" s="1"/>
  <c r="AK7" i="21" s="1"/>
  <c r="AK33" i="1" a="1"/>
  <c r="AK33" i="1" s="1"/>
  <c r="AL7" i="21" s="1"/>
  <c r="AL33" i="1" a="1"/>
  <c r="AL33" i="1" s="1"/>
  <c r="AM7" i="21" s="1"/>
  <c r="AE47" i="1" a="1"/>
  <c r="AE47" i="1" s="1"/>
  <c r="AF21" i="21" s="1"/>
  <c r="AF47" i="1" a="1"/>
  <c r="AF47" i="1" s="1"/>
  <c r="AG21" i="21" s="1"/>
  <c r="AG47" i="1" a="1"/>
  <c r="AG47" i="1" s="1"/>
  <c r="AH21" i="21" s="1"/>
  <c r="AH47" i="1" a="1"/>
  <c r="AH47" i="1" s="1"/>
  <c r="AI21" i="21" s="1"/>
  <c r="AI47" i="1" a="1"/>
  <c r="AI47" i="1" s="1"/>
  <c r="AJ21" i="21" s="1"/>
  <c r="AJ47" i="1" a="1"/>
  <c r="AJ47" i="1" s="1"/>
  <c r="AK21" i="21" s="1"/>
  <c r="AK47" i="1" a="1"/>
  <c r="AK47" i="1" s="1"/>
  <c r="AL21" i="21" s="1"/>
  <c r="AL47" i="1" a="1"/>
  <c r="AL47" i="1" s="1"/>
  <c r="AM21" i="21" s="1"/>
  <c r="AC39" i="1" a="1"/>
  <c r="AC39" i="1" s="1"/>
  <c r="AD13" i="21" s="1"/>
  <c r="AD39" i="1" a="1"/>
  <c r="AD39" i="1" s="1"/>
  <c r="AE13" i="21" s="1"/>
  <c r="AE39" i="1" a="1"/>
  <c r="AE39" i="1" s="1"/>
  <c r="AF13" i="21" s="1"/>
  <c r="AF39" i="1" a="1"/>
  <c r="AF39" i="1" s="1"/>
  <c r="AG13" i="21" s="1"/>
  <c r="AG39" i="1" a="1"/>
  <c r="AG39" i="1" s="1"/>
  <c r="AH13" i="21" s="1"/>
  <c r="AH39" i="1" a="1"/>
  <c r="AH39" i="1" s="1"/>
  <c r="AI13" i="21" s="1"/>
  <c r="AI39" i="1" a="1"/>
  <c r="AI39" i="1" s="1"/>
  <c r="AJ13" i="21" s="1"/>
  <c r="AJ39" i="1" a="1"/>
  <c r="AJ39" i="1" s="1"/>
  <c r="AK13" i="21" s="1"/>
  <c r="AK39" i="1" a="1"/>
  <c r="AK39" i="1" s="1"/>
  <c r="AL13" i="21" s="1"/>
  <c r="AL39" i="1" a="1"/>
  <c r="AL39" i="1" s="1"/>
  <c r="AM13" i="21" s="1"/>
  <c r="AF46" i="1" a="1"/>
  <c r="AF46" i="1" s="1"/>
  <c r="AG20" i="21" s="1"/>
  <c r="AG46" i="1" a="1"/>
  <c r="AG46" i="1" s="1"/>
  <c r="AH20" i="21" s="1"/>
  <c r="AH46" i="1" a="1"/>
  <c r="AH46" i="1" s="1"/>
  <c r="AI20" i="21" s="1"/>
  <c r="AI46" i="1" a="1"/>
  <c r="AI46" i="1" s="1"/>
  <c r="AJ20" i="21" s="1"/>
  <c r="AJ46" i="1" a="1"/>
  <c r="AJ46" i="1" s="1"/>
  <c r="AK20" i="21" s="1"/>
  <c r="AK46" i="1" a="1"/>
  <c r="AK46" i="1" s="1"/>
  <c r="AL20" i="21" s="1"/>
  <c r="AL46" i="1" a="1"/>
  <c r="AL46" i="1" s="1"/>
  <c r="AM20" i="21" s="1"/>
  <c r="AF59" i="1" a="1"/>
  <c r="AF59" i="1" s="1"/>
  <c r="AG33" i="21" s="1"/>
  <c r="AG59" i="1" a="1"/>
  <c r="AG59" i="1" s="1"/>
  <c r="AH33" i="21" s="1"/>
  <c r="AH59" i="1" a="1"/>
  <c r="AH59" i="1" s="1"/>
  <c r="AI33" i="21" s="1"/>
  <c r="AI59" i="1" a="1"/>
  <c r="AI59" i="1" s="1"/>
  <c r="AJ33" i="21" s="1"/>
  <c r="AJ59" i="1" a="1"/>
  <c r="AJ59" i="1" s="1"/>
  <c r="AK33" i="21" s="1"/>
  <c r="AK59" i="1" a="1"/>
  <c r="AK59" i="1" s="1"/>
  <c r="AL33" i="21" s="1"/>
  <c r="AL59" i="1" a="1"/>
  <c r="AL59" i="1" s="1"/>
  <c r="AM33" i="21" s="1"/>
  <c r="AD62" i="1" a="1"/>
  <c r="AD62" i="1" s="1"/>
  <c r="AE36" i="21" s="1"/>
  <c r="AE62" i="1" a="1"/>
  <c r="AE62" i="1" s="1"/>
  <c r="AF36" i="21" s="1"/>
  <c r="AF62" i="1" a="1"/>
  <c r="AF62" i="1" s="1"/>
  <c r="AG36" i="21" s="1"/>
  <c r="AG62" i="1" a="1"/>
  <c r="AG62" i="1" s="1"/>
  <c r="AH36" i="21" s="1"/>
  <c r="AH62" i="1" a="1"/>
  <c r="AH62" i="1" s="1"/>
  <c r="AI36" i="21" s="1"/>
  <c r="AI62" i="1" a="1"/>
  <c r="AI62" i="1" s="1"/>
  <c r="AJ36" i="21" s="1"/>
  <c r="AJ62" i="1" a="1"/>
  <c r="AJ62" i="1" s="1"/>
  <c r="AK36" i="21" s="1"/>
  <c r="AK62" i="1" a="1"/>
  <c r="AK62" i="1" s="1"/>
  <c r="AL36" i="21" s="1"/>
  <c r="AL62" i="1" a="1"/>
  <c r="AL62" i="1" s="1"/>
  <c r="AM36" i="21" s="1"/>
  <c r="AE44" i="1" a="1"/>
  <c r="AE44" i="1" s="1"/>
  <c r="AF18" i="21" s="1"/>
  <c r="AF44" i="1" a="1"/>
  <c r="AF44" i="1" s="1"/>
  <c r="AG18" i="21" s="1"/>
  <c r="AG44" i="1" a="1"/>
  <c r="AG44" i="1" s="1"/>
  <c r="AH18" i="21" s="1"/>
  <c r="AH44" i="1" a="1"/>
  <c r="AH44" i="1" s="1"/>
  <c r="AI18" i="21" s="1"/>
  <c r="AI44" i="1" a="1"/>
  <c r="AI44" i="1" s="1"/>
  <c r="AJ18" i="21" s="1"/>
  <c r="AJ44" i="1" a="1"/>
  <c r="AJ44" i="1" s="1"/>
  <c r="AK18" i="21" s="1"/>
  <c r="AK44" i="1" a="1"/>
  <c r="AK44" i="1" s="1"/>
  <c r="AL18" i="21" s="1"/>
  <c r="AL44" i="1" a="1"/>
  <c r="AL44" i="1" s="1"/>
  <c r="AM18" i="21" s="1"/>
  <c r="AB32" i="1" a="1"/>
  <c r="AB32" i="1" s="1"/>
  <c r="AC6" i="21" s="1"/>
  <c r="AC32" i="1" a="1"/>
  <c r="AC32" i="1" s="1"/>
  <c r="AD6" i="21" s="1"/>
  <c r="AD32" i="1" a="1"/>
  <c r="AD32" i="1" s="1"/>
  <c r="AE6" i="21" s="1"/>
  <c r="AE32" i="1" a="1"/>
  <c r="AE32" i="1" s="1"/>
  <c r="AF6" i="21" s="1"/>
  <c r="AC37" i="1" a="1"/>
  <c r="AC37" i="1" s="1"/>
  <c r="AD11" i="21" s="1"/>
  <c r="AD37" i="1" a="1"/>
  <c r="AD37" i="1" s="1"/>
  <c r="AE11" i="21" s="1"/>
  <c r="AE37" i="1" a="1"/>
  <c r="AE37" i="1" s="1"/>
  <c r="AF11" i="21" s="1"/>
  <c r="AF37" i="1" a="1"/>
  <c r="AF37" i="1" s="1"/>
  <c r="AG11" i="21" s="1"/>
  <c r="AG37" i="1" a="1"/>
  <c r="AG37" i="1" s="1"/>
  <c r="AH11" i="21" s="1"/>
  <c r="AH37" i="1" a="1"/>
  <c r="AH37" i="1" s="1"/>
  <c r="AI11" i="21" s="1"/>
  <c r="AI37" i="1" a="1"/>
  <c r="AI37" i="1" s="1"/>
  <c r="AJ11" i="21" s="1"/>
  <c r="AJ37" i="1" a="1"/>
  <c r="AJ37" i="1" s="1"/>
  <c r="AK11" i="21" s="1"/>
  <c r="AK37" i="1" a="1"/>
  <c r="AK37" i="1" s="1"/>
  <c r="AL11" i="21" s="1"/>
  <c r="AL37" i="1" a="1"/>
  <c r="AL37" i="1" s="1"/>
  <c r="AM11" i="21" s="1"/>
  <c r="AB58" i="1" a="1"/>
  <c r="AB58" i="1" s="1"/>
  <c r="AC32" i="21" s="1"/>
  <c r="AB33" i="1" a="1"/>
  <c r="AB33" i="1" s="1"/>
  <c r="AC7" i="21" s="1"/>
  <c r="AE46" i="1" a="1"/>
  <c r="AE46" i="1" s="1"/>
  <c r="AF20" i="21" s="1"/>
  <c r="M103" i="1"/>
  <c r="N103" i="1"/>
  <c r="O103" i="1"/>
  <c r="P103" i="1"/>
  <c r="Q103" i="1"/>
  <c r="R103" i="1"/>
  <c r="S103" i="1"/>
  <c r="T103" i="1"/>
  <c r="U103" i="1"/>
  <c r="V103" i="1"/>
  <c r="W103" i="1"/>
  <c r="X103" i="1"/>
  <c r="A80" i="1"/>
  <c r="B54" i="21" s="1"/>
  <c r="A81" i="1"/>
  <c r="B55" i="21" s="1"/>
  <c r="A82" i="1"/>
  <c r="B56" i="21" s="1"/>
  <c r="A83" i="1"/>
  <c r="B57" i="21" s="1"/>
  <c r="A84" i="1"/>
  <c r="B58" i="21" s="1"/>
  <c r="A85" i="1"/>
  <c r="B59" i="21" s="1"/>
  <c r="A86" i="1"/>
  <c r="B60" i="21" s="1"/>
  <c r="A87" i="1"/>
  <c r="B61" i="21" s="1"/>
  <c r="A88" i="1"/>
  <c r="B62" i="21" s="1"/>
  <c r="A89" i="1"/>
  <c r="B63" i="21" s="1"/>
  <c r="A90" i="1"/>
  <c r="B64" i="21" s="1"/>
  <c r="A91" i="1"/>
  <c r="B65" i="21" s="1"/>
  <c r="A92" i="1"/>
  <c r="B66" i="21" s="1"/>
  <c r="A93" i="1"/>
  <c r="B67" i="21" s="1"/>
  <c r="A94" i="1"/>
  <c r="B68" i="21" s="1"/>
  <c r="A95" i="1"/>
  <c r="B69" i="21" s="1"/>
  <c r="A96" i="1"/>
  <c r="B70" i="21" s="1"/>
  <c r="A97" i="1"/>
  <c r="B71" i="21" s="1"/>
  <c r="A98" i="1"/>
  <c r="B72" i="21" s="1"/>
  <c r="A99" i="1"/>
  <c r="B73" i="21" s="1"/>
  <c r="A100" i="1"/>
  <c r="B74" i="21" s="1"/>
  <c r="A101" i="1"/>
  <c r="B75" i="21" s="1"/>
  <c r="A102" i="1"/>
  <c r="B76" i="21" s="1"/>
  <c r="A103" i="1"/>
  <c r="B77" i="21" s="1"/>
  <c r="A54" i="1"/>
  <c r="B28" i="21" s="1"/>
  <c r="A66" i="1"/>
  <c r="B40" i="21" s="1"/>
  <c r="A51" i="1"/>
  <c r="B25" i="21" s="1"/>
  <c r="A52" i="1"/>
  <c r="B26" i="21" s="1"/>
  <c r="A56" i="1"/>
  <c r="B30" i="21" s="1"/>
  <c r="A30" i="1"/>
  <c r="B4" i="21" s="1"/>
  <c r="A60" i="1"/>
  <c r="B34" i="21" s="1"/>
  <c r="A69" i="1"/>
  <c r="B43" i="21" s="1"/>
  <c r="A57" i="1"/>
  <c r="B31" i="21" s="1"/>
  <c r="A50" i="1"/>
  <c r="B24" i="21" s="1"/>
  <c r="A73" i="1"/>
  <c r="B47" i="21" s="1"/>
  <c r="A61" i="1"/>
  <c r="B35" i="21" s="1"/>
  <c r="A40" i="1"/>
  <c r="B14" i="21" s="1"/>
  <c r="A49" i="1"/>
  <c r="B23" i="21" s="1"/>
  <c r="A29" i="1"/>
  <c r="B3" i="21" s="1"/>
  <c r="A31" i="1"/>
  <c r="B5" i="21" s="1"/>
  <c r="A67" i="1"/>
  <c r="B41" i="21" s="1"/>
  <c r="A64" i="1"/>
  <c r="B38" i="21" s="1"/>
  <c r="A48" i="1"/>
  <c r="B22" i="21" s="1"/>
  <c r="A36" i="1"/>
  <c r="B10" i="21" s="1"/>
  <c r="A45" i="1"/>
  <c r="B19" i="21" s="1"/>
  <c r="A33" i="1"/>
  <c r="B7" i="21" s="1"/>
  <c r="A71" i="1"/>
  <c r="B45" i="21" s="1"/>
  <c r="A65" i="1"/>
  <c r="B39" i="21" s="1"/>
  <c r="A70" i="1"/>
  <c r="B44" i="21" s="1"/>
  <c r="A72" i="1"/>
  <c r="B46" i="21" s="1"/>
  <c r="A68" i="1"/>
  <c r="B42" i="21" s="1"/>
  <c r="A35" i="1"/>
  <c r="B9" i="21" s="1"/>
  <c r="A47" i="1"/>
  <c r="B21" i="21" s="1"/>
  <c r="A39" i="1"/>
  <c r="B13" i="21" s="1"/>
  <c r="A46" i="1"/>
  <c r="B20" i="21" s="1"/>
  <c r="A38" i="1"/>
  <c r="B12" i="21" s="1"/>
  <c r="A55" i="1"/>
  <c r="B29" i="21" s="1"/>
  <c r="A59" i="1"/>
  <c r="B33" i="21" s="1"/>
  <c r="A62" i="1"/>
  <c r="B36" i="21" s="1"/>
  <c r="A44" i="1"/>
  <c r="B18" i="21" s="1"/>
  <c r="A53" i="1"/>
  <c r="B27" i="21" s="1"/>
  <c r="A63" i="1"/>
  <c r="B37" i="21" s="1"/>
  <c r="A41" i="1"/>
  <c r="B15" i="21" s="1"/>
  <c r="A34" i="1"/>
  <c r="B8" i="21" s="1"/>
  <c r="A42" i="1"/>
  <c r="B16" i="21" s="1"/>
  <c r="A32" i="1"/>
  <c r="B6" i="21" s="1"/>
  <c r="A37" i="1"/>
  <c r="B11" i="21" s="1"/>
  <c r="A58" i="1"/>
  <c r="B32" i="21" s="1"/>
  <c r="A74" i="1"/>
  <c r="B48" i="21" s="1"/>
  <c r="A75" i="1"/>
  <c r="B49" i="21" s="1"/>
  <c r="A76" i="1"/>
  <c r="B50" i="21" s="1"/>
  <c r="A77" i="1"/>
  <c r="B51" i="21" s="1"/>
  <c r="A78" i="1"/>
  <c r="B52" i="21" s="1"/>
  <c r="A79" i="1"/>
  <c r="B53" i="21" s="1"/>
  <c r="A43" i="1"/>
  <c r="B17" i="21" s="1"/>
  <c r="A10" i="1"/>
  <c r="B4" i="20" s="1"/>
  <c r="A11" i="1"/>
  <c r="B5" i="20" s="1"/>
  <c r="A12" i="1"/>
  <c r="B6" i="20" s="1"/>
  <c r="A13" i="1"/>
  <c r="B7" i="20" s="1"/>
  <c r="A14" i="1"/>
  <c r="B8" i="20" s="1"/>
  <c r="A15" i="1"/>
  <c r="B9" i="20" s="1"/>
  <c r="A16" i="1"/>
  <c r="B10" i="20" s="1"/>
  <c r="A17" i="1"/>
  <c r="B11" i="20" s="1"/>
  <c r="A18" i="1"/>
  <c r="B12" i="20" s="1"/>
  <c r="A9" i="1"/>
  <c r="B3" i="20" s="1"/>
  <c r="V9" i="1"/>
  <c r="W3" i="20" s="1"/>
  <c r="M14" i="16" s="1" a="1"/>
  <c r="M14" i="16" s="1"/>
  <c r="V10" i="1"/>
  <c r="W4" i="20" s="1"/>
  <c r="M13" i="16" s="1" a="1"/>
  <c r="M13" i="16" s="1"/>
  <c r="V11" i="1"/>
  <c r="W5" i="20" s="1"/>
  <c r="M17" i="16" s="1" a="1"/>
  <c r="M17" i="16" s="1"/>
  <c r="V12" i="1"/>
  <c r="W6" i="20" s="1"/>
  <c r="M15" i="16" s="1" a="1"/>
  <c r="M15" i="16" s="1"/>
  <c r="V13" i="1"/>
  <c r="W7" i="20" s="1"/>
  <c r="M16" i="16" s="1" a="1"/>
  <c r="M16" i="16" s="1"/>
  <c r="V14" i="1"/>
  <c r="W8" i="20" s="1"/>
  <c r="M12" i="16" s="1" a="1"/>
  <c r="M12" i="16" s="1"/>
  <c r="V15" i="1"/>
  <c r="W9" i="20" s="1"/>
  <c r="V16" i="1"/>
  <c r="W10" i="20" s="1"/>
  <c r="V17" i="1"/>
  <c r="W11" i="20" s="1"/>
  <c r="V18" i="1"/>
  <c r="W12" i="20" s="1"/>
  <c r="P9" i="1"/>
  <c r="Q3" i="20" s="1"/>
  <c r="G14" i="16" s="1" a="1"/>
  <c r="G14" i="16" s="1"/>
  <c r="P10" i="1"/>
  <c r="Q4" i="20" s="1"/>
  <c r="G13" i="16" s="1" a="1"/>
  <c r="G13" i="16" s="1"/>
  <c r="P11" i="1"/>
  <c r="Q5" i="20" s="1"/>
  <c r="G17" i="16" s="1" a="1"/>
  <c r="G17" i="16" s="1"/>
  <c r="P12" i="1"/>
  <c r="Q6" i="20" s="1"/>
  <c r="G15" i="16" s="1" a="1"/>
  <c r="G15" i="16" s="1"/>
  <c r="P13" i="1"/>
  <c r="Q7" i="20" s="1"/>
  <c r="G16" i="16" s="1" a="1"/>
  <c r="G16" i="16" s="1"/>
  <c r="P14" i="1"/>
  <c r="Q8" i="20" s="1"/>
  <c r="G12" i="16" s="1" a="1"/>
  <c r="G12" i="16" s="1"/>
  <c r="P15" i="1"/>
  <c r="Q9" i="20" s="1"/>
  <c r="P16" i="1"/>
  <c r="Q10" i="20" s="1"/>
  <c r="P17" i="1"/>
  <c r="Q11" i="20" s="1"/>
  <c r="P18" i="1"/>
  <c r="Q12" i="20" s="1"/>
  <c r="X9" i="1"/>
  <c r="Y3" i="20" s="1"/>
  <c r="O14" i="16" s="1" a="1"/>
  <c r="O14" i="16" s="1"/>
  <c r="X10" i="1"/>
  <c r="Y4" i="20" s="1"/>
  <c r="O13" i="16" s="1" a="1"/>
  <c r="O13" i="16" s="1"/>
  <c r="X11" i="1"/>
  <c r="Y5" i="20" s="1"/>
  <c r="O17" i="16" s="1" a="1"/>
  <c r="O17" i="16" s="1"/>
  <c r="X12" i="1"/>
  <c r="Y6" i="20" s="1"/>
  <c r="O15" i="16" s="1" a="1"/>
  <c r="O15" i="16" s="1"/>
  <c r="X13" i="1"/>
  <c r="Y7" i="20" s="1"/>
  <c r="O16" i="16" s="1" a="1"/>
  <c r="O16" i="16" s="1"/>
  <c r="X14" i="1"/>
  <c r="Y8" i="20" s="1"/>
  <c r="O12" i="16" s="1" a="1"/>
  <c r="O12" i="16" s="1"/>
  <c r="X15" i="1"/>
  <c r="Y9" i="20" s="1"/>
  <c r="X16" i="1"/>
  <c r="Y10" i="20" s="1"/>
  <c r="X17" i="1"/>
  <c r="Y11" i="20" s="1"/>
  <c r="X18" i="1"/>
  <c r="Y12" i="20" s="1"/>
  <c r="W9" i="1"/>
  <c r="X3" i="20" s="1"/>
  <c r="N14" i="16" s="1" a="1"/>
  <c r="N14" i="16" s="1"/>
  <c r="W10" i="1"/>
  <c r="X4" i="20" s="1"/>
  <c r="N13" i="16" s="1" a="1"/>
  <c r="N13" i="16" s="1"/>
  <c r="W11" i="1"/>
  <c r="X5" i="20" s="1"/>
  <c r="N17" i="16" s="1" a="1"/>
  <c r="N17" i="16" s="1"/>
  <c r="W12" i="1"/>
  <c r="X6" i="20" s="1"/>
  <c r="N15" i="16" s="1" a="1"/>
  <c r="N15" i="16" s="1"/>
  <c r="W13" i="1"/>
  <c r="X7" i="20" s="1"/>
  <c r="N16" i="16" s="1" a="1"/>
  <c r="N16" i="16" s="1"/>
  <c r="W14" i="1"/>
  <c r="X8" i="20" s="1"/>
  <c r="N12" i="16" s="1" a="1"/>
  <c r="N12" i="16" s="1"/>
  <c r="W15" i="1"/>
  <c r="X9" i="20" s="1"/>
  <c r="W16" i="1"/>
  <c r="X10" i="20" s="1"/>
  <c r="W17" i="1"/>
  <c r="X11" i="20" s="1"/>
  <c r="W18" i="1"/>
  <c r="X12" i="20" s="1"/>
  <c r="U9" i="1"/>
  <c r="V3" i="20" s="1"/>
  <c r="L14" i="16" s="1" a="1"/>
  <c r="L14" i="16" s="1"/>
  <c r="U10" i="1"/>
  <c r="V4" i="20" s="1"/>
  <c r="L13" i="16" s="1" a="1"/>
  <c r="L13" i="16" s="1"/>
  <c r="U11" i="1"/>
  <c r="V5" i="20" s="1"/>
  <c r="L17" i="16" s="1" a="1"/>
  <c r="L17" i="16" s="1"/>
  <c r="U12" i="1"/>
  <c r="V6" i="20" s="1"/>
  <c r="L15" i="16" s="1" a="1"/>
  <c r="L15" i="16" s="1"/>
  <c r="U13" i="1"/>
  <c r="V7" i="20" s="1"/>
  <c r="L16" i="16" s="1" a="1"/>
  <c r="L16" i="16" s="1"/>
  <c r="U14" i="1"/>
  <c r="V8" i="20" s="1"/>
  <c r="L12" i="16" s="1" a="1"/>
  <c r="L12" i="16" s="1"/>
  <c r="U15" i="1"/>
  <c r="V9" i="20" s="1"/>
  <c r="U16" i="1"/>
  <c r="V10" i="20" s="1"/>
  <c r="U17" i="1"/>
  <c r="V11" i="20" s="1"/>
  <c r="U18" i="1"/>
  <c r="V12" i="20" s="1"/>
  <c r="T9" i="1"/>
  <c r="U3" i="20" s="1"/>
  <c r="K14" i="16" s="1" a="1"/>
  <c r="K14" i="16" s="1"/>
  <c r="T10" i="1"/>
  <c r="U4" i="20" s="1"/>
  <c r="K13" i="16" s="1" a="1"/>
  <c r="K13" i="16" s="1"/>
  <c r="T11" i="1"/>
  <c r="U5" i="20" s="1"/>
  <c r="K17" i="16" s="1" a="1"/>
  <c r="K17" i="16" s="1"/>
  <c r="T12" i="1"/>
  <c r="U6" i="20" s="1"/>
  <c r="K15" i="16" s="1" a="1"/>
  <c r="K15" i="16" s="1"/>
  <c r="T13" i="1"/>
  <c r="U7" i="20" s="1"/>
  <c r="K16" i="16" s="1" a="1"/>
  <c r="K16" i="16" s="1"/>
  <c r="T14" i="1"/>
  <c r="U8" i="20" s="1"/>
  <c r="K12" i="16" s="1" a="1"/>
  <c r="K12" i="16" s="1"/>
  <c r="T15" i="1"/>
  <c r="U9" i="20" s="1"/>
  <c r="T16" i="1"/>
  <c r="U10" i="20" s="1"/>
  <c r="T17" i="1"/>
  <c r="U11" i="20" s="1"/>
  <c r="T18" i="1"/>
  <c r="U12" i="20" s="1"/>
  <c r="R9" i="1"/>
  <c r="S3" i="20" s="1"/>
  <c r="I14" i="16" s="1" a="1"/>
  <c r="I14" i="16" s="1"/>
  <c r="R10" i="1"/>
  <c r="S4" i="20" s="1"/>
  <c r="I13" i="16" s="1" a="1"/>
  <c r="I13" i="16" s="1"/>
  <c r="R11" i="1"/>
  <c r="S5" i="20" s="1"/>
  <c r="I17" i="16" s="1" a="1"/>
  <c r="I17" i="16" s="1"/>
  <c r="R12" i="1"/>
  <c r="S6" i="20" s="1"/>
  <c r="I15" i="16" s="1" a="1"/>
  <c r="I15" i="16" s="1"/>
  <c r="R13" i="1"/>
  <c r="S7" i="20" s="1"/>
  <c r="I16" i="16" s="1" a="1"/>
  <c r="I16" i="16" s="1"/>
  <c r="R14" i="1"/>
  <c r="S8" i="20" s="1"/>
  <c r="I12" i="16" s="1" a="1"/>
  <c r="I12" i="16" s="1"/>
  <c r="R15" i="1"/>
  <c r="S9" i="20" s="1"/>
  <c r="R16" i="1"/>
  <c r="S10" i="20" s="1"/>
  <c r="R17" i="1"/>
  <c r="S11" i="20" s="1"/>
  <c r="R18" i="1"/>
  <c r="S12" i="20" s="1"/>
  <c r="Q9" i="1"/>
  <c r="R3" i="20" s="1"/>
  <c r="H14" i="16" s="1" a="1"/>
  <c r="H14" i="16" s="1"/>
  <c r="Q10" i="1"/>
  <c r="R4" i="20" s="1"/>
  <c r="H13" i="16" s="1" a="1"/>
  <c r="H13" i="16" s="1"/>
  <c r="Q11" i="1"/>
  <c r="R5" i="20" s="1"/>
  <c r="H17" i="16" s="1" a="1"/>
  <c r="H17" i="16" s="1"/>
  <c r="Q12" i="1"/>
  <c r="R6" i="20" s="1"/>
  <c r="H15" i="16" s="1" a="1"/>
  <c r="H15" i="16" s="1"/>
  <c r="Q13" i="1"/>
  <c r="R7" i="20" s="1"/>
  <c r="H16" i="16" s="1" a="1"/>
  <c r="H16" i="16" s="1"/>
  <c r="Q14" i="1"/>
  <c r="R8" i="20" s="1"/>
  <c r="H12" i="16" s="1" a="1"/>
  <c r="H12" i="16" s="1"/>
  <c r="Q15" i="1"/>
  <c r="R9" i="20" s="1"/>
  <c r="Q16" i="1"/>
  <c r="R10" i="20" s="1"/>
  <c r="Q17" i="1"/>
  <c r="R11" i="20" s="1"/>
  <c r="Q18" i="1"/>
  <c r="R12" i="20" s="1"/>
  <c r="O9" i="1"/>
  <c r="P3" i="20" s="1"/>
  <c r="F14" i="16" s="1" a="1"/>
  <c r="F14" i="16" s="1"/>
  <c r="O10" i="1"/>
  <c r="P4" i="20" s="1"/>
  <c r="F13" i="16" s="1" a="1"/>
  <c r="F13" i="16" s="1"/>
  <c r="O11" i="1"/>
  <c r="P5" i="20" s="1"/>
  <c r="F17" i="16" s="1" a="1"/>
  <c r="F17" i="16" s="1"/>
  <c r="O12" i="1"/>
  <c r="P6" i="20" s="1"/>
  <c r="F15" i="16" s="1" a="1"/>
  <c r="F15" i="16" s="1"/>
  <c r="O13" i="1"/>
  <c r="P7" i="20" s="1"/>
  <c r="F16" i="16" s="1" a="1"/>
  <c r="F16" i="16" s="1"/>
  <c r="O14" i="1"/>
  <c r="P8" i="20" s="1"/>
  <c r="F12" i="16" s="1" a="1"/>
  <c r="F12" i="16" s="1"/>
  <c r="O15" i="1"/>
  <c r="P9" i="20" s="1"/>
  <c r="O16" i="1"/>
  <c r="P10" i="20" s="1"/>
  <c r="O17" i="1"/>
  <c r="P11" i="20" s="1"/>
  <c r="O18" i="1"/>
  <c r="P12" i="20" s="1"/>
  <c r="N9" i="1"/>
  <c r="O3" i="20" s="1"/>
  <c r="E14" i="16" s="1" a="1"/>
  <c r="E14" i="16" s="1"/>
  <c r="N10" i="1"/>
  <c r="O4" i="20" s="1"/>
  <c r="E13" i="16" s="1" a="1"/>
  <c r="E13" i="16" s="1"/>
  <c r="N11" i="1"/>
  <c r="O5" i="20" s="1"/>
  <c r="E17" i="16" s="1" a="1"/>
  <c r="E17" i="16" s="1"/>
  <c r="N12" i="1"/>
  <c r="O6" i="20" s="1"/>
  <c r="E15" i="16" s="1" a="1"/>
  <c r="E15" i="16" s="1"/>
  <c r="N13" i="1"/>
  <c r="O7" i="20" s="1"/>
  <c r="E16" i="16" s="1" a="1"/>
  <c r="E16" i="16" s="1"/>
  <c r="N14" i="1"/>
  <c r="O8" i="20" s="1"/>
  <c r="E12" i="16" s="1" a="1"/>
  <c r="E12" i="16" s="1"/>
  <c r="N15" i="1"/>
  <c r="O9" i="20" s="1"/>
  <c r="N16" i="1"/>
  <c r="O10" i="20" s="1"/>
  <c r="N17" i="1"/>
  <c r="O11" i="20" s="1"/>
  <c r="N18" i="1"/>
  <c r="O12" i="20" s="1"/>
  <c r="M9" i="1"/>
  <c r="N3" i="20" s="1"/>
  <c r="D14" i="16" s="1" a="1"/>
  <c r="D14" i="16" s="1"/>
  <c r="M10" i="1"/>
  <c r="N4" i="20" s="1"/>
  <c r="D13" i="16" s="1" a="1"/>
  <c r="D13" i="16" s="1"/>
  <c r="M11" i="1"/>
  <c r="N5" i="20" s="1"/>
  <c r="D17" i="16" s="1" a="1"/>
  <c r="D17" i="16" s="1"/>
  <c r="M12" i="1"/>
  <c r="N6" i="20" s="1"/>
  <c r="D15" i="16" s="1" a="1"/>
  <c r="D15" i="16" s="1"/>
  <c r="M13" i="1"/>
  <c r="N7" i="20" s="1"/>
  <c r="D16" i="16" s="1" a="1"/>
  <c r="D16" i="16" s="1"/>
  <c r="M14" i="1"/>
  <c r="N8" i="20" s="1"/>
  <c r="D12" i="16" s="1" a="1"/>
  <c r="D12" i="16" s="1"/>
  <c r="M15" i="1"/>
  <c r="N9" i="20" s="1"/>
  <c r="M16" i="1"/>
  <c r="N10" i="20" s="1"/>
  <c r="M17" i="1"/>
  <c r="N11" i="20" s="1"/>
  <c r="M18" i="1"/>
  <c r="N12" i="20" s="1"/>
  <c r="S9" i="1"/>
  <c r="T3" i="20" s="1"/>
  <c r="J14" i="16" s="1" a="1"/>
  <c r="J14" i="16" s="1"/>
  <c r="S10" i="1"/>
  <c r="T4" i="20" s="1"/>
  <c r="J13" i="16" s="1" a="1"/>
  <c r="J13" i="16" s="1"/>
  <c r="S11" i="1"/>
  <c r="T5" i="20" s="1"/>
  <c r="J17" i="16" s="1" a="1"/>
  <c r="J17" i="16" s="1"/>
  <c r="S12" i="1"/>
  <c r="T6" i="20" s="1"/>
  <c r="J15" i="16" s="1" a="1"/>
  <c r="J15" i="16" s="1"/>
  <c r="S13" i="1"/>
  <c r="T7" i="20" s="1"/>
  <c r="J16" i="16" s="1" a="1"/>
  <c r="J16" i="16" s="1"/>
  <c r="S14" i="1"/>
  <c r="T8" i="20" s="1"/>
  <c r="J12" i="16" s="1" a="1"/>
  <c r="J12" i="16" s="1"/>
  <c r="S15" i="1"/>
  <c r="T9" i="20" s="1"/>
  <c r="S16" i="1"/>
  <c r="T10" i="20" s="1"/>
  <c r="S17" i="1"/>
  <c r="T11" i="20" s="1"/>
  <c r="S18" i="1"/>
  <c r="T12" i="20" s="1"/>
  <c r="AD30" i="1" a="1"/>
  <c r="AD30" i="1" s="1"/>
  <c r="AE4" i="21" s="1"/>
  <c r="AB50" i="1" a="1"/>
  <c r="AB50" i="1" s="1"/>
  <c r="AC24" i="21" s="1"/>
  <c r="AC49" i="1" a="1"/>
  <c r="AC49" i="1" s="1"/>
  <c r="AD23" i="21" s="1"/>
  <c r="AB29" i="1" a="1"/>
  <c r="AB29" i="1" s="1"/>
  <c r="AC3" i="21" s="1"/>
  <c r="AD31" i="1" a="1"/>
  <c r="AD31" i="1" s="1"/>
  <c r="AE5" i="21" s="1"/>
  <c r="AE36" i="1" a="1"/>
  <c r="AE36" i="1" s="1"/>
  <c r="AF10" i="21" s="1"/>
  <c r="AB39" i="1" a="1"/>
  <c r="AB39" i="1" s="1"/>
  <c r="AC13" i="21" s="1"/>
  <c r="AE59" i="1" a="1"/>
  <c r="AE59" i="1" s="1"/>
  <c r="AF33" i="21" s="1"/>
  <c r="AC62" i="1" a="1"/>
  <c r="AC62" i="1" s="1"/>
  <c r="AD36" i="21" s="1"/>
  <c r="AD44" i="1" a="1"/>
  <c r="AD44" i="1" s="1"/>
  <c r="AE18" i="21" s="1"/>
  <c r="AF32" i="1" a="1"/>
  <c r="AF32" i="1" s="1"/>
  <c r="AG6" i="21" s="1"/>
  <c r="AB37" i="1" a="1"/>
  <c r="AB37" i="1" s="1"/>
  <c r="AC11" i="21" s="1"/>
  <c r="AC58" i="1" a="1"/>
  <c r="AC58" i="1" s="1"/>
  <c r="AD32" i="21" s="1"/>
  <c r="W4" i="17"/>
  <c r="V4" i="17"/>
  <c r="T4" i="17"/>
  <c r="U4" i="17"/>
  <c r="S4" i="17"/>
  <c r="E5" i="17"/>
  <c r="F5" i="17"/>
  <c r="G5" i="17"/>
  <c r="H5" i="17"/>
  <c r="I5" i="17"/>
  <c r="J5" i="17"/>
  <c r="K5" i="17"/>
  <c r="L5" i="17"/>
  <c r="M5" i="17"/>
  <c r="N5" i="17"/>
  <c r="O5" i="17"/>
  <c r="D5" i="17"/>
  <c r="Z106" i="4" l="1"/>
  <c r="AD264" i="21"/>
  <c r="Z19" i="4"/>
  <c r="AI263" i="21"/>
  <c r="AD240" i="21"/>
  <c r="AE243" i="21"/>
  <c r="AF248" i="21"/>
  <c r="Z109" i="4"/>
  <c r="AM266" i="21"/>
  <c r="AG251" i="21"/>
  <c r="AM237" i="21"/>
  <c r="AC249" i="21"/>
  <c r="AJ235" i="21"/>
  <c r="AK246" i="21"/>
  <c r="AM239" i="21"/>
  <c r="AM262" i="21"/>
  <c r="AE233" i="21"/>
  <c r="AL240" i="21"/>
  <c r="AJ262" i="21"/>
  <c r="AH266" i="21"/>
  <c r="AF265" i="21"/>
  <c r="AE266" i="21"/>
  <c r="AD256" i="21"/>
  <c r="AC250" i="21"/>
  <c r="AM235" i="21"/>
  <c r="AK258" i="21"/>
  <c r="AE247" i="21"/>
  <c r="AK240" i="21"/>
  <c r="AI255" i="21"/>
  <c r="AI253" i="21"/>
  <c r="AI239" i="21"/>
  <c r="AG253" i="21"/>
  <c r="AH231" i="21"/>
  <c r="AJ243" i="21"/>
  <c r="AG235" i="21"/>
  <c r="AK229" i="21"/>
  <c r="AK263" i="21"/>
  <c r="AG234" i="21"/>
  <c r="AJ228" i="21"/>
  <c r="AK237" i="21"/>
  <c r="AH257" i="21"/>
  <c r="AJ249" i="21"/>
  <c r="AF249" i="21"/>
  <c r="AI265" i="21"/>
  <c r="AI245" i="21"/>
  <c r="AH239" i="21"/>
  <c r="AI258" i="21"/>
  <c r="AG230" i="21"/>
  <c r="AD251" i="21"/>
  <c r="AI249" i="21"/>
  <c r="AE265" i="21"/>
  <c r="AF245" i="21"/>
  <c r="AA261" i="21"/>
  <c r="AH256" i="21"/>
  <c r="AM249" i="21"/>
  <c r="AL229" i="21"/>
  <c r="AJ234" i="21"/>
  <c r="AI232" i="21"/>
  <c r="AJ240" i="21"/>
  <c r="AL255" i="21"/>
  <c r="AC256" i="21"/>
  <c r="AE250" i="21"/>
  <c r="AI229" i="21"/>
  <c r="AL228" i="21"/>
  <c r="AE228" i="21"/>
  <c r="AK248" i="21"/>
  <c r="AD234" i="21"/>
  <c r="AC243" i="21"/>
  <c r="AF257" i="21"/>
  <c r="AK259" i="21"/>
  <c r="AG228" i="21"/>
  <c r="AC253" i="21"/>
  <c r="AJ231" i="21"/>
  <c r="AH236" i="21"/>
  <c r="AI234" i="21"/>
  <c r="AG233" i="21"/>
  <c r="AH232" i="21"/>
  <c r="AL231" i="21"/>
  <c r="AC246" i="21"/>
  <c r="AK265" i="21"/>
  <c r="AC232" i="21"/>
  <c r="AM255" i="21"/>
  <c r="AD237" i="21"/>
  <c r="AC239" i="21"/>
  <c r="AE253" i="21"/>
  <c r="AE256" i="21"/>
  <c r="AI266" i="21"/>
  <c r="AJ252" i="21"/>
  <c r="AD259" i="21"/>
  <c r="AH242" i="21"/>
  <c r="AE235" i="21"/>
  <c r="AG241" i="21"/>
  <c r="AM245" i="21"/>
  <c r="AI233" i="21"/>
  <c r="AC251" i="21"/>
  <c r="AJ253" i="21"/>
  <c r="AK235" i="21"/>
  <c r="AL234" i="21"/>
  <c r="AE255" i="21"/>
  <c r="AD233" i="21"/>
  <c r="AK231" i="21"/>
  <c r="AM253" i="21"/>
  <c r="AE245" i="21"/>
  <c r="AH249" i="21"/>
  <c r="AH264" i="21"/>
  <c r="AJ265" i="21"/>
  <c r="AM228" i="21"/>
  <c r="AD228" i="21"/>
  <c r="AF239" i="21"/>
  <c r="AI256" i="21"/>
  <c r="AH240" i="21"/>
  <c r="AI248" i="21"/>
  <c r="AL249" i="21"/>
  <c r="AJ242" i="21"/>
  <c r="AH234" i="21"/>
  <c r="AH228" i="21"/>
  <c r="AK250" i="21"/>
  <c r="AJ250" i="21"/>
  <c r="AL262" i="21"/>
  <c r="AL230" i="21"/>
  <c r="AE237" i="21"/>
  <c r="AF264" i="21"/>
  <c r="AF263" i="21"/>
  <c r="AH245" i="21"/>
  <c r="AE248" i="21"/>
  <c r="AH253" i="21"/>
  <c r="AC237" i="21"/>
  <c r="Z264" i="21"/>
  <c r="AD253" i="21"/>
  <c r="AI237" i="21"/>
  <c r="AI231" i="21"/>
  <c r="AF237" i="21"/>
  <c r="AK255" i="21"/>
  <c r="AD242" i="21"/>
  <c r="AH233" i="21"/>
  <c r="AF231" i="21"/>
  <c r="AK251" i="21"/>
  <c r="AE246" i="21"/>
  <c r="AF228" i="21"/>
  <c r="AG229" i="21"/>
  <c r="AD235" i="21"/>
  <c r="AM233" i="21"/>
  <c r="AD252" i="21"/>
  <c r="AF251" i="21"/>
  <c r="AK260" i="21"/>
  <c r="AG266" i="21"/>
  <c r="AF230" i="21"/>
  <c r="AE260" i="21"/>
  <c r="AG245" i="21"/>
  <c r="AJ245" i="21"/>
  <c r="AE257" i="21"/>
  <c r="AG232" i="21"/>
  <c r="AJ266" i="21"/>
  <c r="AE264" i="21"/>
  <c r="AL264" i="21"/>
  <c r="AC244" i="21"/>
  <c r="AM231" i="21"/>
  <c r="AI241" i="21"/>
  <c r="AF242" i="21"/>
  <c r="AI259" i="21"/>
  <c r="AM232" i="21"/>
  <c r="AD247" i="21"/>
  <c r="AD229" i="21"/>
  <c r="AL237" i="21"/>
  <c r="AC257" i="21"/>
  <c r="AM260" i="21"/>
  <c r="AM265" i="21"/>
  <c r="AE232" i="21"/>
  <c r="AD245" i="21"/>
  <c r="AJ239" i="21"/>
  <c r="AK249" i="21"/>
  <c r="AL263" i="21"/>
  <c r="AG236" i="21"/>
  <c r="Z229" i="21"/>
  <c r="AC230" i="21"/>
  <c r="AL257" i="21"/>
  <c r="AH263" i="21"/>
  <c r="AH252" i="21"/>
  <c r="AK234" i="21"/>
  <c r="AG258" i="21"/>
  <c r="AA229" i="21"/>
  <c r="AF253" i="21"/>
  <c r="AH258" i="21"/>
  <c r="AI264" i="21"/>
  <c r="AJ229" i="21"/>
  <c r="AH260" i="21"/>
  <c r="AK252" i="21"/>
  <c r="AJ232" i="21"/>
  <c r="AD230" i="21"/>
  <c r="AF256" i="21"/>
  <c r="AF252" i="21"/>
  <c r="AD250" i="21"/>
  <c r="AM234" i="21"/>
  <c r="AC231" i="21"/>
  <c r="AI247" i="21"/>
  <c r="AM240" i="21"/>
  <c r="AM259" i="21"/>
  <c r="AK262" i="21"/>
  <c r="AL232" i="21"/>
  <c r="AG264" i="21"/>
  <c r="AJ257" i="21"/>
  <c r="AJ260" i="21"/>
  <c r="AM229" i="21"/>
  <c r="AL239" i="21"/>
  <c r="AC252" i="21"/>
  <c r="AC233" i="21"/>
  <c r="Z285" i="21"/>
  <c r="AA30" i="4"/>
  <c r="Z290" i="21"/>
  <c r="Z53" i="4"/>
  <c r="Z253" i="21"/>
  <c r="AA35" i="4"/>
  <c r="AB254" i="21" s="1"/>
  <c r="AA87" i="4"/>
  <c r="AB286" i="21" s="1"/>
  <c r="AA64" i="4"/>
  <c r="Z248" i="21"/>
  <c r="U104" i="4"/>
  <c r="U110" i="4" s="1"/>
  <c r="U111" i="4" s="1"/>
  <c r="Z238" i="21"/>
  <c r="Z292" i="21"/>
  <c r="AA33" i="4"/>
  <c r="Z269" i="21"/>
  <c r="AA101" i="4"/>
  <c r="AB300" i="21" s="1"/>
  <c r="AA63" i="4"/>
  <c r="AA98" i="4"/>
  <c r="AB297" i="21" s="1"/>
  <c r="AA61" i="4"/>
  <c r="Z270" i="21"/>
  <c r="AA100" i="4"/>
  <c r="AB299" i="21" s="1"/>
  <c r="AA57" i="4"/>
  <c r="AA60" i="4"/>
  <c r="AA88" i="4"/>
  <c r="AB287" i="21" s="1"/>
  <c r="AA82" i="4"/>
  <c r="AB281" i="21" s="1"/>
  <c r="AL158" i="21"/>
  <c r="AH176" i="21"/>
  <c r="AE182" i="21"/>
  <c r="AH172" i="21"/>
  <c r="AH169" i="21"/>
  <c r="AL172" i="21"/>
  <c r="AI158" i="21"/>
  <c r="AG179" i="21"/>
  <c r="AE185" i="21"/>
  <c r="AI174" i="21"/>
  <c r="AD166" i="21"/>
  <c r="AD156" i="21"/>
  <c r="AH167" i="21"/>
  <c r="AM172" i="21"/>
  <c r="AM183" i="21"/>
  <c r="AK163" i="21"/>
  <c r="AJ186" i="21"/>
  <c r="AC161" i="21"/>
  <c r="AD158" i="21"/>
  <c r="AG156" i="21"/>
  <c r="AG172" i="21"/>
  <c r="AF158" i="21"/>
  <c r="AD179" i="21"/>
  <c r="AK185" i="21"/>
  <c r="AC166" i="21"/>
  <c r="AA176" i="21"/>
  <c r="AI164" i="21"/>
  <c r="AA173" i="21"/>
  <c r="AH163" i="21"/>
  <c r="AE169" i="21"/>
  <c r="AD169" i="21"/>
  <c r="AE164" i="21"/>
  <c r="AD173" i="21"/>
  <c r="AL166" i="21"/>
  <c r="AC153" i="21"/>
  <c r="AF164" i="21"/>
  <c r="AG166" i="21"/>
  <c r="AE157" i="21"/>
  <c r="AK171" i="21"/>
  <c r="AJ178" i="21"/>
  <c r="AH154" i="21"/>
  <c r="AF172" i="21"/>
  <c r="AA170" i="21"/>
  <c r="AI182" i="21"/>
  <c r="AG182" i="21"/>
  <c r="AB162" i="21"/>
  <c r="AA177" i="21"/>
  <c r="AE186" i="21"/>
  <c r="AI173" i="21"/>
  <c r="AM159" i="21"/>
  <c r="AC172" i="21"/>
  <c r="AE175" i="21"/>
  <c r="AI183" i="21"/>
  <c r="AF186" i="21"/>
  <c r="AF179" i="21"/>
  <c r="AG185" i="21"/>
  <c r="AK169" i="21"/>
  <c r="AK153" i="21"/>
  <c r="AI153" i="21"/>
  <c r="AH175" i="21"/>
  <c r="AF153" i="21"/>
  <c r="AB154" i="21"/>
  <c r="AB163" i="21"/>
  <c r="AG186" i="21"/>
  <c r="AI167" i="21"/>
  <c r="AF182" i="21"/>
  <c r="AI179" i="21"/>
  <c r="AJ163" i="21"/>
  <c r="AG154" i="21"/>
  <c r="AJ158" i="21"/>
  <c r="AC182" i="21"/>
  <c r="AM176" i="21"/>
  <c r="AJ175" i="21"/>
  <c r="AM160" i="21"/>
  <c r="AJ172" i="21"/>
  <c r="AH174" i="21"/>
  <c r="AC158" i="21"/>
  <c r="AI166" i="21"/>
  <c r="AH183" i="21"/>
  <c r="AJ167" i="21"/>
  <c r="AD186" i="21"/>
  <c r="AM168" i="21"/>
  <c r="AA181" i="21"/>
  <c r="AK178" i="21"/>
  <c r="AE179" i="21"/>
  <c r="AL176" i="21"/>
  <c r="AD165" i="21"/>
  <c r="AL179" i="21"/>
  <c r="AE158" i="21"/>
  <c r="AH158" i="21"/>
  <c r="AE176" i="21"/>
  <c r="AA178" i="21"/>
  <c r="AC173" i="21"/>
  <c r="AC186" i="21"/>
  <c r="AH166" i="21"/>
  <c r="AL173" i="21"/>
  <c r="AJ171" i="21"/>
  <c r="AA163" i="21"/>
  <c r="AA160" i="21"/>
  <c r="AM173" i="21"/>
  <c r="AF157" i="21"/>
  <c r="AD168" i="21"/>
  <c r="AM184" i="21"/>
  <c r="AL183" i="21"/>
  <c r="AL170" i="21"/>
  <c r="AF185" i="21"/>
  <c r="AH173" i="21"/>
  <c r="AI176" i="21"/>
  <c r="AL178" i="21"/>
  <c r="AJ182" i="21"/>
  <c r="AM156" i="21"/>
  <c r="AL167" i="21"/>
  <c r="Z85" i="4"/>
  <c r="AA284" i="21" s="1"/>
  <c r="Z284" i="21"/>
  <c r="Z94" i="4"/>
  <c r="AA293" i="21" s="1"/>
  <c r="Z293" i="21"/>
  <c r="AA76" i="4"/>
  <c r="AB275" i="21" s="1"/>
  <c r="AJ275" i="21"/>
  <c r="Z83" i="4"/>
  <c r="AA282" i="21" s="1"/>
  <c r="Z282" i="21"/>
  <c r="AA92" i="4"/>
  <c r="AB291" i="21" s="1"/>
  <c r="AJ291" i="21"/>
  <c r="AA52" i="4"/>
  <c r="AC266" i="21"/>
  <c r="Z35" i="4"/>
  <c r="AA254" i="21" s="1"/>
  <c r="Z254" i="21"/>
  <c r="Z96" i="4"/>
  <c r="AA295" i="21" s="1"/>
  <c r="Z295" i="21"/>
  <c r="Z67" i="4"/>
  <c r="Z263" i="21"/>
  <c r="Z61" i="4"/>
  <c r="Z256" i="21"/>
  <c r="Z44" i="4"/>
  <c r="Z249" i="21"/>
  <c r="AA75" i="4"/>
  <c r="AB274" i="21" s="1"/>
  <c r="AC274" i="21"/>
  <c r="AA54" i="4"/>
  <c r="AH262" i="21"/>
  <c r="AA84" i="4"/>
  <c r="AB283" i="21" s="1"/>
  <c r="AF283" i="21"/>
  <c r="Z32" i="4"/>
  <c r="Z255" i="21"/>
  <c r="Z36" i="4"/>
  <c r="AA240" i="21" s="1"/>
  <c r="Z240" i="21"/>
  <c r="Z58" i="4"/>
  <c r="Z250" i="21"/>
  <c r="Z69" i="4"/>
  <c r="AA268" i="21" s="1"/>
  <c r="Z268" i="21"/>
  <c r="Z50" i="4"/>
  <c r="Z235" i="21"/>
  <c r="Z65" i="4"/>
  <c r="Z265" i="21"/>
  <c r="Z52" i="4"/>
  <c r="Z266" i="21"/>
  <c r="AA70" i="4"/>
  <c r="AB269" i="21" s="1"/>
  <c r="AF269" i="21"/>
  <c r="Z56" i="4"/>
  <c r="Z236" i="21"/>
  <c r="Z38" i="4"/>
  <c r="AA258" i="21" s="1"/>
  <c r="Z258" i="21"/>
  <c r="Z40" i="4"/>
  <c r="Z259" i="21"/>
  <c r="Z90" i="4"/>
  <c r="AA289" i="21" s="1"/>
  <c r="Z289" i="21"/>
  <c r="Z42" i="4"/>
  <c r="Z231" i="21"/>
  <c r="AA81" i="4"/>
  <c r="AB280" i="21" s="1"/>
  <c r="AJ280" i="21"/>
  <c r="AA67" i="4"/>
  <c r="AG263" i="21"/>
  <c r="Z64" i="4"/>
  <c r="Z245" i="21"/>
  <c r="Z43" i="4"/>
  <c r="Z246" i="21"/>
  <c r="Z47" i="4"/>
  <c r="AA242" i="21" s="1"/>
  <c r="Z242" i="21"/>
  <c r="Z46" i="4"/>
  <c r="Z247" i="21"/>
  <c r="Z77" i="4"/>
  <c r="AA276" i="21" s="1"/>
  <c r="Z276" i="21"/>
  <c r="AA86" i="4"/>
  <c r="AB285" i="21" s="1"/>
  <c r="AG285" i="21"/>
  <c r="Z45" i="4"/>
  <c r="Z234" i="21"/>
  <c r="Z75" i="4"/>
  <c r="AA274" i="21" s="1"/>
  <c r="Z274" i="21"/>
  <c r="Z98" i="4"/>
  <c r="AA297" i="21" s="1"/>
  <c r="Z297" i="21"/>
  <c r="Z88" i="4"/>
  <c r="AA287" i="21" s="1"/>
  <c r="Z287" i="21"/>
  <c r="AA43" i="4"/>
  <c r="AF246" i="21"/>
  <c r="Z31" i="4"/>
  <c r="Z260" i="21"/>
  <c r="AA32" i="4"/>
  <c r="AD255" i="21"/>
  <c r="Z73" i="4"/>
  <c r="AA272" i="21" s="1"/>
  <c r="Z272" i="21"/>
  <c r="Z87" i="4"/>
  <c r="AA286" i="21" s="1"/>
  <c r="Z286" i="21"/>
  <c r="Z99" i="4"/>
  <c r="AA298" i="21" s="1"/>
  <c r="Z298" i="21"/>
  <c r="Z101" i="4"/>
  <c r="AA300" i="21" s="1"/>
  <c r="Z300" i="21"/>
  <c r="Z82" i="4"/>
  <c r="AA281" i="21" s="1"/>
  <c r="Z281" i="21"/>
  <c r="Z95" i="4"/>
  <c r="AA294" i="21" s="1"/>
  <c r="Z294" i="21"/>
  <c r="Z68" i="4"/>
  <c r="AA267" i="21" s="1"/>
  <c r="Z267" i="21"/>
  <c r="AA95" i="4"/>
  <c r="AB294" i="21" s="1"/>
  <c r="AK294" i="21"/>
  <c r="Z34" i="4"/>
  <c r="Z239" i="21"/>
  <c r="Z74" i="4"/>
  <c r="AA273" i="21" s="1"/>
  <c r="Z273" i="21"/>
  <c r="AA79" i="4"/>
  <c r="AB278" i="21" s="1"/>
  <c r="AI278" i="21"/>
  <c r="Z66" i="4"/>
  <c r="Z252" i="21"/>
  <c r="Z51" i="4"/>
  <c r="Z241" i="21"/>
  <c r="Z72" i="4"/>
  <c r="AA271" i="21" s="1"/>
  <c r="Z271" i="21"/>
  <c r="Z103" i="4"/>
  <c r="AA302" i="21" s="1"/>
  <c r="Z302" i="21"/>
  <c r="Z48" i="4"/>
  <c r="Z233" i="21"/>
  <c r="Z79" i="4"/>
  <c r="AA278" i="21" s="1"/>
  <c r="Z278" i="21"/>
  <c r="Z92" i="4"/>
  <c r="AA291" i="21" s="1"/>
  <c r="Z291" i="21"/>
  <c r="AA83" i="4"/>
  <c r="AB282" i="21" s="1"/>
  <c r="AC282" i="21"/>
  <c r="Z102" i="4"/>
  <c r="AA301" i="21" s="1"/>
  <c r="Z301" i="21"/>
  <c r="Z60" i="4"/>
  <c r="Z257" i="21"/>
  <c r="AA89" i="4"/>
  <c r="AB288" i="21" s="1"/>
  <c r="AC288" i="21"/>
  <c r="Z49" i="4"/>
  <c r="Z244" i="21"/>
  <c r="Z89" i="4"/>
  <c r="AA288" i="21" s="1"/>
  <c r="Z288" i="21"/>
  <c r="Z81" i="4"/>
  <c r="AA280" i="21" s="1"/>
  <c r="Z280" i="21"/>
  <c r="Z54" i="4"/>
  <c r="AA262" i="21" s="1"/>
  <c r="Z262" i="21"/>
  <c r="AA40" i="4"/>
  <c r="AG259" i="21"/>
  <c r="Z29" i="4"/>
  <c r="AA243" i="21" s="1"/>
  <c r="Z243" i="21"/>
  <c r="Z37" i="4"/>
  <c r="Z237" i="21"/>
  <c r="Z33" i="4"/>
  <c r="Z251" i="21"/>
  <c r="O104" i="4"/>
  <c r="O110" i="4" s="1"/>
  <c r="O111" i="4" s="1"/>
  <c r="Z57" i="4"/>
  <c r="AA230" i="21" s="1"/>
  <c r="Z230" i="21"/>
  <c r="Z100" i="4"/>
  <c r="AA299" i="21" s="1"/>
  <c r="Z299" i="21"/>
  <c r="F21" i="16" a="1"/>
  <c r="F21" i="16" s="1"/>
  <c r="H21" i="16" a="1"/>
  <c r="H21" i="16" s="1"/>
  <c r="K18" i="16" a="1"/>
  <c r="K18" i="16" s="1"/>
  <c r="O19" i="16" a="1"/>
  <c r="O19" i="16" s="1"/>
  <c r="BA24" i="21"/>
  <c r="G21" i="16" a="1"/>
  <c r="G21" i="16" s="1"/>
  <c r="L21" i="16" a="1"/>
  <c r="L21" i="16" s="1"/>
  <c r="J20" i="16" a="1"/>
  <c r="J20" i="16" s="1"/>
  <c r="D20" i="16" a="1"/>
  <c r="D20" i="16" s="1"/>
  <c r="BB27" i="21"/>
  <c r="AZ26" i="21"/>
  <c r="M21" i="16" a="1"/>
  <c r="M21" i="16" s="1"/>
  <c r="AY29" i="21"/>
  <c r="N21" i="16" a="1"/>
  <c r="N21" i="16" s="1"/>
  <c r="BA25" i="21"/>
  <c r="E20" i="16" a="1"/>
  <c r="E20" i="16" s="1"/>
  <c r="I19" i="16" a="1"/>
  <c r="I19" i="16" s="1"/>
  <c r="P12" i="16"/>
  <c r="P13" i="16"/>
  <c r="P14" i="16"/>
  <c r="BB15" i="21"/>
  <c r="AT26" i="21"/>
  <c r="BB26" i="21"/>
  <c r="L18" i="16" a="1"/>
  <c r="L18" i="16" s="1"/>
  <c r="I20" i="16" a="1"/>
  <c r="I20" i="16" s="1"/>
  <c r="AV35" i="21"/>
  <c r="BB35" i="21"/>
  <c r="BC35" i="21"/>
  <c r="AX5" i="21"/>
  <c r="AS5" i="21"/>
  <c r="AU35" i="21"/>
  <c r="BD35" i="21"/>
  <c r="BB5" i="21"/>
  <c r="AT5" i="21"/>
  <c r="AU5" i="21"/>
  <c r="AV5" i="21"/>
  <c r="AT35" i="21"/>
  <c r="AW5" i="21"/>
  <c r="AW35" i="21"/>
  <c r="AY5" i="21"/>
  <c r="BC5" i="21"/>
  <c r="BD5" i="21"/>
  <c r="BA5" i="21"/>
  <c r="AY35" i="21"/>
  <c r="AZ35" i="21"/>
  <c r="AZ5" i="21"/>
  <c r="AX35" i="21"/>
  <c r="BA35" i="21"/>
  <c r="AS35" i="21"/>
  <c r="BB16" i="21"/>
  <c r="AX27" i="21"/>
  <c r="AW24" i="21"/>
  <c r="AU24" i="21"/>
  <c r="L20" i="16" a="1"/>
  <c r="L20" i="16" s="1"/>
  <c r="I18" i="16" a="1"/>
  <c r="I18" i="16" s="1"/>
  <c r="AW15" i="21"/>
  <c r="AV29" i="21"/>
  <c r="L19" i="16" a="1"/>
  <c r="L19" i="16" s="1"/>
  <c r="I21" i="16" a="1"/>
  <c r="I21" i="16" s="1"/>
  <c r="AU17" i="21"/>
  <c r="AS14" i="21"/>
  <c r="BD27" i="21"/>
  <c r="BD25" i="21"/>
  <c r="AV15" i="21"/>
  <c r="AX16" i="21"/>
  <c r="BB25" i="21"/>
  <c r="O20" i="16" a="1"/>
  <c r="O20" i="16" s="1"/>
  <c r="H19" i="16" a="1"/>
  <c r="H19" i="16" s="1"/>
  <c r="AX14" i="21"/>
  <c r="AX24" i="21"/>
  <c r="O21" i="16" a="1"/>
  <c r="O21" i="16" s="1"/>
  <c r="H18" i="16" a="1"/>
  <c r="H18" i="16" s="1"/>
  <c r="AT15" i="21"/>
  <c r="AY27" i="21"/>
  <c r="AZ29" i="21"/>
  <c r="O18" i="16" a="1"/>
  <c r="O18" i="16" s="1"/>
  <c r="H20" i="16" a="1"/>
  <c r="H20" i="16" s="1"/>
  <c r="BB17" i="21"/>
  <c r="BD14" i="21"/>
  <c r="M18" i="16" a="1"/>
  <c r="M18" i="16" s="1"/>
  <c r="BC25" i="21"/>
  <c r="M19" i="16" a="1"/>
  <c r="M19" i="16" s="1"/>
  <c r="G20" i="16" a="1"/>
  <c r="G20" i="16" s="1"/>
  <c r="AS17" i="21"/>
  <c r="AY14" i="21"/>
  <c r="AU16" i="21"/>
  <c r="AS26" i="21"/>
  <c r="M20" i="16" a="1"/>
  <c r="M20" i="16" s="1"/>
  <c r="G19" i="16" a="1"/>
  <c r="G19" i="16" s="1"/>
  <c r="G18" i="16" a="1"/>
  <c r="G18" i="16" s="1"/>
  <c r="AV17" i="21"/>
  <c r="AW17" i="21"/>
  <c r="AS16" i="21"/>
  <c r="AX15" i="21"/>
  <c r="BC15" i="21"/>
  <c r="BD26" i="21"/>
  <c r="AS29" i="21"/>
  <c r="AU15" i="21"/>
  <c r="BC16" i="21"/>
  <c r="BA14" i="21"/>
  <c r="AZ27" i="21"/>
  <c r="N18" i="16" a="1"/>
  <c r="N18" i="16" s="1"/>
  <c r="F20" i="16" a="1"/>
  <c r="F20" i="16" s="1"/>
  <c r="BC17" i="21"/>
  <c r="AZ24" i="21"/>
  <c r="N19" i="16" a="1"/>
  <c r="N19" i="16" s="1"/>
  <c r="F19" i="16" a="1"/>
  <c r="F19" i="16" s="1"/>
  <c r="AS15" i="21"/>
  <c r="AY17" i="21"/>
  <c r="AY15" i="21"/>
  <c r="AW26" i="21"/>
  <c r="N20" i="16" a="1"/>
  <c r="N20" i="16" s="1"/>
  <c r="F18" i="16" a="1"/>
  <c r="F18" i="16" s="1"/>
  <c r="AS27" i="21"/>
  <c r="AZ34" i="21"/>
  <c r="BA34" i="21"/>
  <c r="BB34" i="21"/>
  <c r="AU34" i="21"/>
  <c r="BC34" i="21"/>
  <c r="BD34" i="21"/>
  <c r="AY34" i="21"/>
  <c r="AS34" i="21"/>
  <c r="AT34" i="21"/>
  <c r="AV34" i="21"/>
  <c r="AW34" i="21"/>
  <c r="AX34" i="21"/>
  <c r="AS4" i="21"/>
  <c r="BD4" i="21"/>
  <c r="AY4" i="21"/>
  <c r="AV4" i="21"/>
  <c r="AU4" i="21"/>
  <c r="AT4" i="21"/>
  <c r="BC4" i="21"/>
  <c r="BB4" i="21"/>
  <c r="BA4" i="21"/>
  <c r="AZ4" i="21"/>
  <c r="AX4" i="21"/>
  <c r="AW4" i="21"/>
  <c r="BA27" i="21"/>
  <c r="E19" i="16" a="1"/>
  <c r="E19" i="16" s="1"/>
  <c r="AY16" i="21"/>
  <c r="AS24" i="21"/>
  <c r="BB24" i="21"/>
  <c r="J19" i="16" a="1"/>
  <c r="J19" i="16" s="1"/>
  <c r="E18" i="16" a="1"/>
  <c r="E18" i="16" s="1"/>
  <c r="AX26" i="21"/>
  <c r="AT29" i="21"/>
  <c r="J18" i="16" a="1"/>
  <c r="J18" i="16" s="1"/>
  <c r="E21" i="16" a="1"/>
  <c r="E21" i="16" s="1"/>
  <c r="AT17" i="21"/>
  <c r="AW14" i="21"/>
  <c r="AT27" i="21"/>
  <c r="J21" i="16" a="1"/>
  <c r="J21" i="16" s="1"/>
  <c r="AU14" i="21"/>
  <c r="D19" i="16" a="1"/>
  <c r="D19" i="16" s="1"/>
  <c r="BB14" i="21"/>
  <c r="BB29" i="21"/>
  <c r="D21" i="16" a="1"/>
  <c r="D21" i="16" s="1"/>
  <c r="AY26" i="21"/>
  <c r="AT24" i="21"/>
  <c r="D18" i="16" a="1"/>
  <c r="D18" i="16" s="1"/>
  <c r="BD17" i="21"/>
  <c r="AW16" i="21"/>
  <c r="AU27" i="21"/>
  <c r="AW29" i="21"/>
  <c r="AW7" i="21"/>
  <c r="AS37" i="21"/>
  <c r="BA7" i="21"/>
  <c r="AX7" i="21"/>
  <c r="AY7" i="21"/>
  <c r="AT37" i="21"/>
  <c r="AZ7" i="21"/>
  <c r="AU37" i="21"/>
  <c r="AS7" i="21"/>
  <c r="BA37" i="21"/>
  <c r="AV37" i="21"/>
  <c r="BB7" i="21"/>
  <c r="AW37" i="21"/>
  <c r="AZ37" i="21"/>
  <c r="BC7" i="21"/>
  <c r="AX37" i="21"/>
  <c r="BD7" i="21"/>
  <c r="AY37" i="21"/>
  <c r="BB37" i="21"/>
  <c r="BC37" i="21"/>
  <c r="AT7" i="21"/>
  <c r="BD37" i="21"/>
  <c r="AU7" i="21"/>
  <c r="AV7" i="21"/>
  <c r="AS25" i="21"/>
  <c r="AU29" i="21"/>
  <c r="BD24" i="21"/>
  <c r="K20" i="16" a="1"/>
  <c r="K20" i="16" s="1"/>
  <c r="BC29" i="21"/>
  <c r="BD36" i="21"/>
  <c r="AU6" i="21"/>
  <c r="AU36" i="21"/>
  <c r="AV6" i="21"/>
  <c r="AS36" i="21"/>
  <c r="AW6" i="21"/>
  <c r="AX6" i="21"/>
  <c r="I26" i="16" s="1"/>
  <c r="AT6" i="21"/>
  <c r="AT36" i="21"/>
  <c r="AY6" i="21"/>
  <c r="AZ6" i="21"/>
  <c r="BA6" i="21"/>
  <c r="BB6" i="21"/>
  <c r="AV36" i="21"/>
  <c r="G35" i="16" s="1"/>
  <c r="AW36" i="21"/>
  <c r="BC6" i="21"/>
  <c r="AX36" i="21"/>
  <c r="AS6" i="21"/>
  <c r="AY36" i="21"/>
  <c r="BD6" i="21"/>
  <c r="O26" i="16" s="1"/>
  <c r="AZ36" i="21"/>
  <c r="BA36" i="21"/>
  <c r="BB36" i="21"/>
  <c r="BC36" i="21"/>
  <c r="AX17" i="21"/>
  <c r="BA17" i="21"/>
  <c r="AT25" i="21"/>
  <c r="AV27" i="21"/>
  <c r="BC27" i="21"/>
  <c r="BD29" i="21"/>
  <c r="AX29" i="21"/>
  <c r="BA29" i="21"/>
  <c r="K19" i="16" a="1"/>
  <c r="K19" i="16" s="1"/>
  <c r="AZ16" i="21"/>
  <c r="AV25" i="21"/>
  <c r="AV24" i="21"/>
  <c r="K21" i="16" a="1"/>
  <c r="K21" i="16" s="1"/>
  <c r="P16" i="16"/>
  <c r="P17" i="16"/>
  <c r="BB38" i="21"/>
  <c r="AY8" i="21"/>
  <c r="AS28" i="21"/>
  <c r="AU38" i="21"/>
  <c r="AW28" i="21"/>
  <c r="BA8" i="21"/>
  <c r="BD8" i="21"/>
  <c r="BC38" i="21"/>
  <c r="AV28" i="21"/>
  <c r="BB28" i="21"/>
  <c r="BB8" i="21"/>
  <c r="BC8" i="21"/>
  <c r="AT28" i="21"/>
  <c r="AX18" i="21"/>
  <c r="AX28" i="21"/>
  <c r="BC28" i="21"/>
  <c r="BD38" i="21"/>
  <c r="AZ28" i="21"/>
  <c r="AU28" i="21"/>
  <c r="BD18" i="21"/>
  <c r="AS38" i="21"/>
  <c r="AU18" i="21"/>
  <c r="AT18" i="21"/>
  <c r="AW38" i="21"/>
  <c r="AV18" i="21"/>
  <c r="BC18" i="21"/>
  <c r="AS18" i="21"/>
  <c r="AW18" i="21"/>
  <c r="BD28" i="21"/>
  <c r="AT38" i="21"/>
  <c r="AX38" i="21"/>
  <c r="AZ18" i="21"/>
  <c r="AY18" i="21"/>
  <c r="AY38" i="21"/>
  <c r="BA18" i="21"/>
  <c r="BB18" i="21"/>
  <c r="AS8" i="21"/>
  <c r="AZ8" i="21"/>
  <c r="AZ38" i="21"/>
  <c r="AY28" i="21"/>
  <c r="AT8" i="21"/>
  <c r="AV38" i="21"/>
  <c r="AU8" i="21"/>
  <c r="AV8" i="21"/>
  <c r="BA38" i="21"/>
  <c r="AW8" i="21"/>
  <c r="BA28" i="21"/>
  <c r="AX8" i="21"/>
  <c r="BA15" i="21"/>
  <c r="AW25" i="21"/>
  <c r="AT14" i="21"/>
  <c r="P15" i="16"/>
  <c r="BD19" i="21"/>
  <c r="BD39" i="21"/>
  <c r="AT9" i="21"/>
  <c r="AU19" i="21"/>
  <c r="BC39" i="21"/>
  <c r="AX39" i="21"/>
  <c r="AV19" i="21"/>
  <c r="AU39" i="21"/>
  <c r="AY39" i="21"/>
  <c r="AZ9" i="21"/>
  <c r="AW19" i="21"/>
  <c r="BC9" i="21"/>
  <c r="AW39" i="21"/>
  <c r="BD9" i="21"/>
  <c r="AX19" i="21"/>
  <c r="AZ39" i="21"/>
  <c r="AV39" i="21"/>
  <c r="AV9" i="21"/>
  <c r="BC19" i="21"/>
  <c r="BA39" i="21"/>
  <c r="AY19" i="21"/>
  <c r="AU9" i="21"/>
  <c r="AZ19" i="21"/>
  <c r="AS9" i="21"/>
  <c r="BB9" i="21"/>
  <c r="AT19" i="21"/>
  <c r="AW9" i="21"/>
  <c r="BA9" i="21"/>
  <c r="BA19" i="21"/>
  <c r="AY9" i="21"/>
  <c r="BB19" i="21"/>
  <c r="BB39" i="21"/>
  <c r="AT39" i="21"/>
  <c r="AS19" i="21"/>
  <c r="AS39" i="21"/>
  <c r="AX9" i="21"/>
  <c r="AX25" i="21"/>
  <c r="BA26" i="21"/>
  <c r="BC14" i="21"/>
  <c r="AT16" i="21"/>
  <c r="AW27" i="21"/>
  <c r="Z19" i="3"/>
  <c r="Q110" i="3"/>
  <c r="Q111" i="3" s="1"/>
  <c r="V104" i="3"/>
  <c r="V110" i="3" s="1"/>
  <c r="V111" i="3" s="1"/>
  <c r="Z226" i="21"/>
  <c r="Z195" i="21"/>
  <c r="Z89" i="3"/>
  <c r="AA213" i="21" s="1"/>
  <c r="Z173" i="21"/>
  <c r="AZ25" i="21"/>
  <c r="AY24" i="21"/>
  <c r="AA50" i="3"/>
  <c r="U104" i="3"/>
  <c r="U110" i="3" s="1"/>
  <c r="U111" i="3" s="1"/>
  <c r="AA86" i="3"/>
  <c r="AB210" i="21" s="1"/>
  <c r="AA61" i="3"/>
  <c r="AA65" i="3"/>
  <c r="AB189" i="21" s="1"/>
  <c r="AA74" i="3"/>
  <c r="AB198" i="21" s="1"/>
  <c r="AA29" i="3"/>
  <c r="AB170" i="21" s="1"/>
  <c r="Z56" i="3"/>
  <c r="AA165" i="21" s="1"/>
  <c r="AA68" i="3"/>
  <c r="AB192" i="21" s="1"/>
  <c r="Z82" i="3"/>
  <c r="AA206" i="21" s="1"/>
  <c r="Z204" i="21"/>
  <c r="AV26" i="21"/>
  <c r="AU26" i="21"/>
  <c r="BC24" i="21"/>
  <c r="AA73" i="3"/>
  <c r="AB197" i="21" s="1"/>
  <c r="AU25" i="21"/>
  <c r="N303" i="21"/>
  <c r="BC26" i="21"/>
  <c r="Z221" i="21"/>
  <c r="AA87" i="3"/>
  <c r="AB211" i="21" s="1"/>
  <c r="AA63" i="3"/>
  <c r="AB187" i="21" s="1"/>
  <c r="Z175" i="21"/>
  <c r="AA84" i="3"/>
  <c r="AB208" i="21" s="1"/>
  <c r="Z96" i="3"/>
  <c r="AA220" i="21" s="1"/>
  <c r="AA54" i="3"/>
  <c r="AB186" i="21" s="1"/>
  <c r="N104" i="3"/>
  <c r="N110" i="3" s="1"/>
  <c r="N111" i="3" s="1"/>
  <c r="AA58" i="3"/>
  <c r="AB181" i="21" s="1"/>
  <c r="AA79" i="3"/>
  <c r="AB203" i="21" s="1"/>
  <c r="Z93" i="3"/>
  <c r="AA217" i="21" s="1"/>
  <c r="AA76" i="3"/>
  <c r="AB200" i="21" s="1"/>
  <c r="Z216" i="21"/>
  <c r="AA71" i="3"/>
  <c r="AB195" i="21" s="1"/>
  <c r="AB22" i="3"/>
  <c r="AB23" i="3"/>
  <c r="AA97" i="3"/>
  <c r="AB221" i="21" s="1"/>
  <c r="AA94" i="3"/>
  <c r="AB218" i="21" s="1"/>
  <c r="AB24" i="3"/>
  <c r="Z224" i="21"/>
  <c r="AB25" i="3"/>
  <c r="AA62" i="3"/>
  <c r="AB184" i="21" s="1"/>
  <c r="AA95" i="3"/>
  <c r="AB219" i="21" s="1"/>
  <c r="M104" i="3"/>
  <c r="M110" i="3" s="1"/>
  <c r="M111" i="3" s="1"/>
  <c r="AJ25" i="3"/>
  <c r="AJ22" i="3"/>
  <c r="AJ23" i="3"/>
  <c r="AJ24" i="3"/>
  <c r="AA102" i="3"/>
  <c r="AB226" i="21" s="1"/>
  <c r="AA89" i="3"/>
  <c r="AB213" i="21" s="1"/>
  <c r="AA92" i="3"/>
  <c r="AB216" i="21" s="1"/>
  <c r="AA100" i="3"/>
  <c r="AB224" i="21" s="1"/>
  <c r="AY25" i="21"/>
  <c r="Z227" i="21"/>
  <c r="Z223" i="21"/>
  <c r="R104" i="3"/>
  <c r="R110" i="3" s="1"/>
  <c r="R111" i="3" s="1"/>
  <c r="P104" i="3"/>
  <c r="P110" i="3" s="1"/>
  <c r="P111" i="3" s="1"/>
  <c r="AA60" i="3"/>
  <c r="X104" i="3"/>
  <c r="X110" i="3" s="1"/>
  <c r="X111" i="3" s="1"/>
  <c r="AA42" i="3"/>
  <c r="Z64" i="3"/>
  <c r="AA188" i="21" s="1"/>
  <c r="Z188" i="21"/>
  <c r="Z40" i="3"/>
  <c r="Z156" i="21"/>
  <c r="AA67" i="3"/>
  <c r="AB191" i="21" s="1"/>
  <c r="AD191" i="21"/>
  <c r="AA82" i="3"/>
  <c r="AB206" i="21" s="1"/>
  <c r="AM206" i="21"/>
  <c r="AA49" i="3"/>
  <c r="AM182" i="21"/>
  <c r="Z52" i="3"/>
  <c r="AA185" i="21" s="1"/>
  <c r="Z185" i="21"/>
  <c r="Z59" i="3"/>
  <c r="AA161" i="21" s="1"/>
  <c r="Z161" i="21"/>
  <c r="Z35" i="3"/>
  <c r="AA153" i="21" s="1"/>
  <c r="Z153" i="21"/>
  <c r="Z67" i="3"/>
  <c r="AA191" i="21" s="1"/>
  <c r="Z191" i="21"/>
  <c r="Z32" i="3"/>
  <c r="AA167" i="21" s="1"/>
  <c r="Z167" i="21"/>
  <c r="Z49" i="3"/>
  <c r="AA182" i="21" s="1"/>
  <c r="Z182" i="21"/>
  <c r="AA75" i="3"/>
  <c r="AB199" i="21" s="1"/>
  <c r="AD199" i="21"/>
  <c r="AA47" i="3"/>
  <c r="AB166" i="21" s="1"/>
  <c r="AM166" i="21"/>
  <c r="AA34" i="3"/>
  <c r="AB180" i="21" s="1"/>
  <c r="Z43" i="3"/>
  <c r="Z169" i="21"/>
  <c r="Z51" i="3"/>
  <c r="Z164" i="21"/>
  <c r="Z98" i="3"/>
  <c r="AA222" i="21" s="1"/>
  <c r="Z222" i="21"/>
  <c r="Z95" i="3"/>
  <c r="AA219" i="21" s="1"/>
  <c r="Z219" i="21"/>
  <c r="Z101" i="3"/>
  <c r="AA225" i="21" s="1"/>
  <c r="Z225" i="21"/>
  <c r="AA93" i="3"/>
  <c r="AB217" i="21" s="1"/>
  <c r="AF24" i="3"/>
  <c r="AG212" i="21"/>
  <c r="Z90" i="3"/>
  <c r="AA214" i="21" s="1"/>
  <c r="Z214" i="21"/>
  <c r="Z69" i="3"/>
  <c r="AA193" i="21" s="1"/>
  <c r="Z193" i="21"/>
  <c r="Z66" i="3"/>
  <c r="AA190" i="21" s="1"/>
  <c r="Z190" i="21"/>
  <c r="AA32" i="3"/>
  <c r="AE167" i="21"/>
  <c r="Z85" i="3"/>
  <c r="AA209" i="21" s="1"/>
  <c r="Z209" i="21"/>
  <c r="Z45" i="3"/>
  <c r="AA172" i="21" s="1"/>
  <c r="Z172" i="21"/>
  <c r="AA66" i="3"/>
  <c r="AB190" i="21" s="1"/>
  <c r="AM190" i="21"/>
  <c r="AA90" i="3"/>
  <c r="AB214" i="21" s="1"/>
  <c r="AJ214" i="21"/>
  <c r="AA55" i="3"/>
  <c r="AB183" i="21" s="1"/>
  <c r="Z60" i="3"/>
  <c r="AA158" i="21" s="1"/>
  <c r="Z158" i="21"/>
  <c r="Z72" i="3"/>
  <c r="AA196" i="21" s="1"/>
  <c r="Z196" i="21"/>
  <c r="AA88" i="3"/>
  <c r="AB212" i="21" s="1"/>
  <c r="AE212" i="21"/>
  <c r="Z55" i="3"/>
  <c r="AA179" i="21" s="1"/>
  <c r="Z183" i="21"/>
  <c r="AA64" i="3"/>
  <c r="AB188" i="21" s="1"/>
  <c r="AE188" i="21"/>
  <c r="AA44" i="3"/>
  <c r="AF175" i="21"/>
  <c r="Z77" i="3"/>
  <c r="AA201" i="21" s="1"/>
  <c r="Z201" i="21"/>
  <c r="Z83" i="3"/>
  <c r="AA207" i="21" s="1"/>
  <c r="Z207" i="21"/>
  <c r="AA33" i="3"/>
  <c r="AD159" i="21"/>
  <c r="Z74" i="3"/>
  <c r="AA198" i="21" s="1"/>
  <c r="Z198" i="21"/>
  <c r="Z33" i="3"/>
  <c r="AA159" i="21" s="1"/>
  <c r="Z159" i="21"/>
  <c r="AA103" i="3"/>
  <c r="AB227" i="21" s="1"/>
  <c r="AJ227" i="21"/>
  <c r="AA35" i="3"/>
  <c r="AB153" i="21" s="1"/>
  <c r="AL153" i="21"/>
  <c r="Z47" i="3"/>
  <c r="Z166" i="21"/>
  <c r="AA80" i="3"/>
  <c r="AB204" i="21" s="1"/>
  <c r="AA91" i="3"/>
  <c r="AB215" i="21" s="1"/>
  <c r="AD215" i="21"/>
  <c r="Z42" i="3"/>
  <c r="AA174" i="21" s="1"/>
  <c r="Z174" i="21"/>
  <c r="AA48" i="3"/>
  <c r="AB177" i="21" s="1"/>
  <c r="AL177" i="21"/>
  <c r="Z88" i="3"/>
  <c r="AA212" i="21" s="1"/>
  <c r="Z212" i="21"/>
  <c r="Z75" i="3"/>
  <c r="AA199" i="21" s="1"/>
  <c r="Z199" i="21"/>
  <c r="Z34" i="3"/>
  <c r="Z180" i="21"/>
  <c r="Z91" i="3"/>
  <c r="AA215" i="21" s="1"/>
  <c r="Z215" i="21"/>
  <c r="AV14" i="21"/>
  <c r="AA57" i="2"/>
  <c r="AB106" i="21" s="1"/>
  <c r="AV16" i="21"/>
  <c r="AZ17" i="21"/>
  <c r="Z62" i="2"/>
  <c r="AA111" i="21" s="1"/>
  <c r="Z76" i="2"/>
  <c r="AA125" i="21" s="1"/>
  <c r="BD15" i="21"/>
  <c r="V303" i="21"/>
  <c r="P303" i="21"/>
  <c r="AZ14" i="21"/>
  <c r="BD16" i="21"/>
  <c r="AZ15" i="21"/>
  <c r="O303" i="21"/>
  <c r="W303" i="21"/>
  <c r="Z30" i="2"/>
  <c r="AA79" i="21" s="1"/>
  <c r="Z79" i="21"/>
  <c r="Z92" i="2"/>
  <c r="AA141" i="21" s="1"/>
  <c r="Z141" i="21"/>
  <c r="Z37" i="2"/>
  <c r="AA86" i="21" s="1"/>
  <c r="Z86" i="21"/>
  <c r="Z78" i="2"/>
  <c r="AA127" i="21" s="1"/>
  <c r="Z127" i="21"/>
  <c r="Z60" i="2"/>
  <c r="AA109" i="21" s="1"/>
  <c r="Z109" i="21"/>
  <c r="Z89" i="2"/>
  <c r="AA138" i="21" s="1"/>
  <c r="Z138" i="21"/>
  <c r="Z75" i="2"/>
  <c r="AA124" i="21" s="1"/>
  <c r="Z124" i="21"/>
  <c r="Z80" i="2"/>
  <c r="AA129" i="21" s="1"/>
  <c r="Z129" i="21"/>
  <c r="Z32" i="2"/>
  <c r="AA81" i="21" s="1"/>
  <c r="Z81" i="21"/>
  <c r="Z103" i="2"/>
  <c r="AA152" i="21" s="1"/>
  <c r="Z152" i="21"/>
  <c r="Z74" i="2"/>
  <c r="AA123" i="21" s="1"/>
  <c r="Z123" i="21"/>
  <c r="Z77" i="2"/>
  <c r="AA126" i="21" s="1"/>
  <c r="Z126" i="21"/>
  <c r="Z64" i="2"/>
  <c r="AA113" i="21" s="1"/>
  <c r="Z113" i="21"/>
  <c r="Z87" i="2"/>
  <c r="AA136" i="21" s="1"/>
  <c r="Z136" i="21"/>
  <c r="Z41" i="2"/>
  <c r="AA90" i="21" s="1"/>
  <c r="Z90" i="21"/>
  <c r="Z69" i="2"/>
  <c r="AA118" i="21" s="1"/>
  <c r="Z118" i="21"/>
  <c r="AA36" i="2"/>
  <c r="AB85" i="21" s="1"/>
  <c r="AE85" i="21"/>
  <c r="AA78" i="2"/>
  <c r="AB127" i="21" s="1"/>
  <c r="AD127" i="21"/>
  <c r="Z82" i="2"/>
  <c r="AA131" i="21" s="1"/>
  <c r="Z131" i="21"/>
  <c r="Z49" i="2"/>
  <c r="AA98" i="21" s="1"/>
  <c r="Z98" i="21"/>
  <c r="Z51" i="2"/>
  <c r="AA100" i="21" s="1"/>
  <c r="Z100" i="21"/>
  <c r="Z48" i="2"/>
  <c r="AA97" i="21" s="1"/>
  <c r="Z97" i="21"/>
  <c r="Z65" i="2"/>
  <c r="AA114" i="21" s="1"/>
  <c r="Z114" i="21"/>
  <c r="Z98" i="2"/>
  <c r="AA147" i="21" s="1"/>
  <c r="Z147" i="21"/>
  <c r="Z90" i="2"/>
  <c r="AA139" i="21" s="1"/>
  <c r="Z139" i="21"/>
  <c r="AA70" i="2"/>
  <c r="AB119" i="21" s="1"/>
  <c r="AC119" i="21"/>
  <c r="Z85" i="2"/>
  <c r="AA134" i="21" s="1"/>
  <c r="Z134" i="21"/>
  <c r="Z63" i="2"/>
  <c r="AA112" i="21" s="1"/>
  <c r="Z112" i="21"/>
  <c r="Z93" i="2"/>
  <c r="AA142" i="21" s="1"/>
  <c r="Z142" i="21"/>
  <c r="Z100" i="2"/>
  <c r="AA149" i="21" s="1"/>
  <c r="Z149" i="21"/>
  <c r="Z31" i="2"/>
  <c r="AA80" i="21" s="1"/>
  <c r="Z80" i="21"/>
  <c r="Z66" i="2"/>
  <c r="AA115" i="21" s="1"/>
  <c r="Z115" i="21"/>
  <c r="Z58" i="2"/>
  <c r="AA107" i="21" s="1"/>
  <c r="Z107" i="21"/>
  <c r="Z54" i="2"/>
  <c r="AA103" i="21" s="1"/>
  <c r="Z103" i="21"/>
  <c r="Z45" i="2"/>
  <c r="AA94" i="21" s="1"/>
  <c r="Z94" i="21"/>
  <c r="Z29" i="2"/>
  <c r="AA78" i="21" s="1"/>
  <c r="Z78" i="21"/>
  <c r="AA40" i="2"/>
  <c r="AB89" i="21" s="1"/>
  <c r="AJ89" i="21"/>
  <c r="Z59" i="2"/>
  <c r="AA108" i="21" s="1"/>
  <c r="Z108" i="21"/>
  <c r="Z88" i="2"/>
  <c r="AA137" i="21" s="1"/>
  <c r="Z137" i="21"/>
  <c r="Z34" i="2"/>
  <c r="AA83" i="21" s="1"/>
  <c r="Z83" i="21"/>
  <c r="Z43" i="2"/>
  <c r="AA92" i="21" s="1"/>
  <c r="Z92" i="21"/>
  <c r="AA54" i="2"/>
  <c r="AB103" i="21" s="1"/>
  <c r="AL103" i="21"/>
  <c r="Q303" i="21"/>
  <c r="AA46" i="2"/>
  <c r="AB95" i="21" s="1"/>
  <c r="AJ95" i="21"/>
  <c r="BA16" i="21"/>
  <c r="Z67" i="2"/>
  <c r="AA116" i="21" s="1"/>
  <c r="Z116" i="21"/>
  <c r="Z53" i="2"/>
  <c r="AA102" i="21" s="1"/>
  <c r="Z102" i="21"/>
  <c r="Z61" i="2"/>
  <c r="AA110" i="21" s="1"/>
  <c r="Z110" i="21"/>
  <c r="Z42" i="2"/>
  <c r="AA91" i="21" s="1"/>
  <c r="Z91" i="21"/>
  <c r="Z56" i="2"/>
  <c r="AA105" i="21" s="1"/>
  <c r="Z105" i="21"/>
  <c r="AA60" i="2"/>
  <c r="AB109" i="21" s="1"/>
  <c r="AI109" i="21"/>
  <c r="Z83" i="2"/>
  <c r="AA132" i="21" s="1"/>
  <c r="Z132" i="21"/>
  <c r="Z50" i="2"/>
  <c r="AA99" i="21" s="1"/>
  <c r="Z99" i="21"/>
  <c r="AA55" i="2"/>
  <c r="AB104" i="21" s="1"/>
  <c r="AG104" i="21"/>
  <c r="AA63" i="2"/>
  <c r="AB112" i="21" s="1"/>
  <c r="AI112" i="21"/>
  <c r="Z55" i="2"/>
  <c r="AA104" i="21" s="1"/>
  <c r="Z104" i="21"/>
  <c r="Z81" i="2"/>
  <c r="AA130" i="21" s="1"/>
  <c r="Z130" i="21"/>
  <c r="Z101" i="2"/>
  <c r="AA150" i="21" s="1"/>
  <c r="Z150" i="21"/>
  <c r="Z96" i="2"/>
  <c r="AA145" i="21" s="1"/>
  <c r="Z145" i="21"/>
  <c r="Z86" i="2"/>
  <c r="AA135" i="21" s="1"/>
  <c r="Z135" i="21"/>
  <c r="Z91" i="2"/>
  <c r="AA140" i="21" s="1"/>
  <c r="Z140" i="21"/>
  <c r="Z71" i="2"/>
  <c r="AA120" i="21" s="1"/>
  <c r="Z120" i="21"/>
  <c r="Z33" i="2"/>
  <c r="AA82" i="21" s="1"/>
  <c r="Z82" i="21"/>
  <c r="Z79" i="2"/>
  <c r="AA128" i="21" s="1"/>
  <c r="Z128" i="21"/>
  <c r="R303" i="21"/>
  <c r="T303" i="21"/>
  <c r="Z68" i="2"/>
  <c r="AA117" i="21" s="1"/>
  <c r="Z117" i="21"/>
  <c r="Z72" i="2"/>
  <c r="AA121" i="21" s="1"/>
  <c r="Z121" i="21"/>
  <c r="S303" i="21"/>
  <c r="Z38" i="2"/>
  <c r="AA87" i="21" s="1"/>
  <c r="Z87" i="21"/>
  <c r="Z84" i="2"/>
  <c r="AA133" i="21" s="1"/>
  <c r="Z133" i="21"/>
  <c r="Z102" i="2"/>
  <c r="AA151" i="21" s="1"/>
  <c r="Z151" i="21"/>
  <c r="X303" i="21"/>
  <c r="Z39" i="2"/>
  <c r="AA88" i="21" s="1"/>
  <c r="Z88" i="21"/>
  <c r="Z99" i="2"/>
  <c r="AA148" i="21" s="1"/>
  <c r="Z148" i="21"/>
  <c r="Z95" i="2"/>
  <c r="AA144" i="21" s="1"/>
  <c r="Z144" i="21"/>
  <c r="Y303" i="21"/>
  <c r="Z97" i="2"/>
  <c r="AA146" i="21" s="1"/>
  <c r="Z146" i="21"/>
  <c r="Z94" i="2"/>
  <c r="AA143" i="21" s="1"/>
  <c r="Z143" i="21"/>
  <c r="Z57" i="2"/>
  <c r="AA106" i="21" s="1"/>
  <c r="Z106" i="21"/>
  <c r="U303" i="21"/>
  <c r="AA99" i="4"/>
  <c r="AB298" i="21" s="1"/>
  <c r="AA48" i="4"/>
  <c r="AA41" i="4"/>
  <c r="AA80" i="4"/>
  <c r="AB279" i="21" s="1"/>
  <c r="AA39" i="4"/>
  <c r="AB238" i="21" s="1"/>
  <c r="AA53" i="4"/>
  <c r="AB264" i="21" s="1"/>
  <c r="AA51" i="4"/>
  <c r="W104" i="3"/>
  <c r="W110" i="3" s="1"/>
  <c r="W111" i="3" s="1"/>
  <c r="AK25" i="4"/>
  <c r="AA74" i="4"/>
  <c r="AB273" i="21" s="1"/>
  <c r="AA85" i="4"/>
  <c r="AB284" i="21" s="1"/>
  <c r="AA71" i="4"/>
  <c r="AB270" i="21" s="1"/>
  <c r="AA68" i="4"/>
  <c r="AB267" i="21" s="1"/>
  <c r="AA50" i="4"/>
  <c r="AA96" i="4"/>
  <c r="AB295" i="21" s="1"/>
  <c r="M104" i="4"/>
  <c r="M110" i="4" s="1"/>
  <c r="M111" i="4" s="1"/>
  <c r="AA69" i="4"/>
  <c r="AB268" i="21" s="1"/>
  <c r="AA103" i="4"/>
  <c r="AB302" i="21" s="1"/>
  <c r="AK23" i="4"/>
  <c r="AL25" i="4"/>
  <c r="AA102" i="4"/>
  <c r="AB301" i="21" s="1"/>
  <c r="AA47" i="4"/>
  <c r="AB242" i="21" s="1"/>
  <c r="AA72" i="4"/>
  <c r="AB271" i="21" s="1"/>
  <c r="AA52" i="2"/>
  <c r="AB101" i="21" s="1"/>
  <c r="AA43" i="2"/>
  <c r="AB92" i="21" s="1"/>
  <c r="S104" i="3"/>
  <c r="S110" i="3" s="1"/>
  <c r="S111" i="3" s="1"/>
  <c r="AL24" i="3"/>
  <c r="AA99" i="3"/>
  <c r="AB223" i="21" s="1"/>
  <c r="AA59" i="3"/>
  <c r="AB161" i="21" s="1"/>
  <c r="AA101" i="3"/>
  <c r="AB225" i="21" s="1"/>
  <c r="AA40" i="3"/>
  <c r="AB156" i="21" s="1"/>
  <c r="AA72" i="3"/>
  <c r="AB196" i="21" s="1"/>
  <c r="AA85" i="3"/>
  <c r="AB209" i="21" s="1"/>
  <c r="Z108" i="3"/>
  <c r="AF23" i="3"/>
  <c r="AA69" i="3"/>
  <c r="AB193" i="21" s="1"/>
  <c r="AG22" i="3"/>
  <c r="AA96" i="3"/>
  <c r="AB220" i="21" s="1"/>
  <c r="AA52" i="3"/>
  <c r="AB185" i="21" s="1"/>
  <c r="AA45" i="3"/>
  <c r="AC25" i="4"/>
  <c r="AA66" i="4"/>
  <c r="AB252" i="21" s="1"/>
  <c r="AA49" i="4"/>
  <c r="X104" i="4"/>
  <c r="X110" i="4" s="1"/>
  <c r="X111" i="4" s="1"/>
  <c r="AA90" i="4"/>
  <c r="AB289" i="21" s="1"/>
  <c r="P104" i="4"/>
  <c r="P110" i="4" s="1"/>
  <c r="P111" i="4" s="1"/>
  <c r="AA44" i="4"/>
  <c r="AB249" i="21" s="1"/>
  <c r="AA45" i="4"/>
  <c r="AB234" i="21" s="1"/>
  <c r="AA56" i="4"/>
  <c r="AL23" i="4"/>
  <c r="AA38" i="4"/>
  <c r="AA34" i="4"/>
  <c r="AC23" i="4"/>
  <c r="AA91" i="4"/>
  <c r="AB290" i="21" s="1"/>
  <c r="AA73" i="4"/>
  <c r="AB272" i="21" s="1"/>
  <c r="Z109" i="3"/>
  <c r="AK24" i="3"/>
  <c r="AC25" i="3"/>
  <c r="AF25" i="3"/>
  <c r="AI25" i="3"/>
  <c r="AF22" i="3"/>
  <c r="AE25" i="3"/>
  <c r="AE22" i="3"/>
  <c r="AA43" i="3"/>
  <c r="AB169" i="21" s="1"/>
  <c r="AG24" i="3"/>
  <c r="AE23" i="3"/>
  <c r="AA77" i="3"/>
  <c r="AB201" i="21" s="1"/>
  <c r="Z107" i="3"/>
  <c r="AE24" i="3"/>
  <c r="AD25" i="3"/>
  <c r="AD22" i="3"/>
  <c r="AD24" i="3"/>
  <c r="O104" i="3"/>
  <c r="O110" i="3" s="1"/>
  <c r="O111" i="3" s="1"/>
  <c r="AA83" i="3"/>
  <c r="AB207" i="21" s="1"/>
  <c r="AK23" i="3"/>
  <c r="AD23" i="3"/>
  <c r="AC22" i="3"/>
  <c r="AK25" i="3"/>
  <c r="AG23" i="3"/>
  <c r="AL25" i="3"/>
  <c r="AL23" i="3"/>
  <c r="AL22" i="3"/>
  <c r="AA98" i="3"/>
  <c r="AB222" i="21" s="1"/>
  <c r="AC23" i="3"/>
  <c r="AA51" i="3"/>
  <c r="AC24" i="3"/>
  <c r="AI22" i="3"/>
  <c r="AI23" i="3"/>
  <c r="AI24" i="3"/>
  <c r="T104" i="3"/>
  <c r="T110" i="3" s="1"/>
  <c r="T111" i="3" s="1"/>
  <c r="AG25" i="3"/>
  <c r="Z106" i="3"/>
  <c r="AH25" i="3"/>
  <c r="AH22" i="3"/>
  <c r="AK22" i="3"/>
  <c r="AH23" i="3"/>
  <c r="AH24" i="3"/>
  <c r="T104" i="4"/>
  <c r="T110" i="4" s="1"/>
  <c r="T111" i="4" s="1"/>
  <c r="AK22" i="4"/>
  <c r="AL24" i="4"/>
  <c r="AA42" i="4"/>
  <c r="AA37" i="4"/>
  <c r="AB237" i="21" s="1"/>
  <c r="AI25" i="4"/>
  <c r="AA31" i="4"/>
  <c r="AD25" i="4"/>
  <c r="AL22" i="4"/>
  <c r="R104" i="4"/>
  <c r="R110" i="4" s="1"/>
  <c r="R111" i="4" s="1"/>
  <c r="I6" i="16" s="1"/>
  <c r="AA65" i="4"/>
  <c r="N104" i="4"/>
  <c r="N110" i="4" s="1"/>
  <c r="N111" i="4" s="1"/>
  <c r="E6" i="16" s="1"/>
  <c r="AA77" i="4"/>
  <c r="AB276" i="21" s="1"/>
  <c r="AA97" i="4"/>
  <c r="AB296" i="21" s="1"/>
  <c r="AG23" i="4"/>
  <c r="Q104" i="4"/>
  <c r="Q110" i="4" s="1"/>
  <c r="Q111" i="4" s="1"/>
  <c r="AC24" i="4"/>
  <c r="AA94" i="4"/>
  <c r="AB293" i="21" s="1"/>
  <c r="AK24" i="4"/>
  <c r="AF23" i="4"/>
  <c r="AD23" i="4"/>
  <c r="AA93" i="4"/>
  <c r="AB292" i="21" s="1"/>
  <c r="AG22" i="4"/>
  <c r="AA58" i="4"/>
  <c r="AI22" i="4"/>
  <c r="AA36" i="4"/>
  <c r="AB24" i="4"/>
  <c r="AA29" i="4"/>
  <c r="AB228" i="21" s="1"/>
  <c r="AD22" i="4"/>
  <c r="AA59" i="4"/>
  <c r="AB261" i="21" s="1"/>
  <c r="AG25" i="4"/>
  <c r="AD24" i="4"/>
  <c r="AB25" i="4"/>
  <c r="AE23" i="4"/>
  <c r="AA46" i="4"/>
  <c r="AA78" i="4"/>
  <c r="AB277" i="21" s="1"/>
  <c r="AJ22" i="4"/>
  <c r="W104" i="4"/>
  <c r="W110" i="4" s="1"/>
  <c r="W111" i="4" s="1"/>
  <c r="AC22" i="4"/>
  <c r="V104" i="4"/>
  <c r="V110" i="4" s="1"/>
  <c r="V111" i="4" s="1"/>
  <c r="AH23" i="4"/>
  <c r="AI23" i="4"/>
  <c r="AI24" i="4"/>
  <c r="S104" i="4"/>
  <c r="S110" i="4" s="1"/>
  <c r="S111" i="4" s="1"/>
  <c r="AG24" i="4"/>
  <c r="AH24" i="4"/>
  <c r="AH25" i="4"/>
  <c r="AH22" i="4"/>
  <c r="AB22" i="4"/>
  <c r="AB23" i="4"/>
  <c r="AF24" i="4"/>
  <c r="AF22" i="4"/>
  <c r="AF25" i="4"/>
  <c r="AE24" i="4"/>
  <c r="AE25" i="4"/>
  <c r="AJ23" i="4"/>
  <c r="AE22" i="4"/>
  <c r="AJ24" i="4"/>
  <c r="AJ25" i="4"/>
  <c r="AA49" i="2"/>
  <c r="AB98" i="21" s="1"/>
  <c r="AA34" i="2"/>
  <c r="AB83" i="21" s="1"/>
  <c r="AA68" i="2"/>
  <c r="AB117" i="21" s="1"/>
  <c r="AA76" i="2"/>
  <c r="AB125" i="21" s="1"/>
  <c r="AA81" i="2"/>
  <c r="AB130" i="21" s="1"/>
  <c r="AA97" i="2"/>
  <c r="AB146" i="21" s="1"/>
  <c r="U104" i="2"/>
  <c r="U110" i="2" s="1"/>
  <c r="AA66" i="2"/>
  <c r="AB115" i="21" s="1"/>
  <c r="AA73" i="2"/>
  <c r="AB122" i="21" s="1"/>
  <c r="AA65" i="2"/>
  <c r="AB114" i="21" s="1"/>
  <c r="AA103" i="2"/>
  <c r="AB152" i="21" s="1"/>
  <c r="AA83" i="2"/>
  <c r="AB132" i="21" s="1"/>
  <c r="AA102" i="2"/>
  <c r="AB151" i="21" s="1"/>
  <c r="AA74" i="2"/>
  <c r="AB123" i="21" s="1"/>
  <c r="T104" i="2"/>
  <c r="T110" i="2" s="1"/>
  <c r="AA96" i="2"/>
  <c r="AB145" i="21" s="1"/>
  <c r="AA84" i="2"/>
  <c r="AB133" i="21" s="1"/>
  <c r="AA94" i="2"/>
  <c r="AB143" i="21" s="1"/>
  <c r="AA101" i="2"/>
  <c r="AB150" i="21" s="1"/>
  <c r="AA71" i="2"/>
  <c r="AB120" i="21" s="1"/>
  <c r="AA91" i="2"/>
  <c r="AB140" i="21" s="1"/>
  <c r="Q104" i="2"/>
  <c r="Q110" i="2" s="1"/>
  <c r="AA58" i="2"/>
  <c r="AB107" i="21" s="1"/>
  <c r="AA99" i="2"/>
  <c r="AB148" i="21" s="1"/>
  <c r="AA87" i="2"/>
  <c r="AB136" i="21" s="1"/>
  <c r="AA100" i="2"/>
  <c r="AB149" i="21" s="1"/>
  <c r="AA92" i="2"/>
  <c r="AB141" i="21" s="1"/>
  <c r="R104" i="2"/>
  <c r="R110" i="2" s="1"/>
  <c r="AA93" i="2"/>
  <c r="AB142" i="21" s="1"/>
  <c r="AA51" i="2"/>
  <c r="AB100" i="21" s="1"/>
  <c r="AA90" i="2"/>
  <c r="AB139" i="21" s="1"/>
  <c r="AA89" i="2"/>
  <c r="AB138" i="21" s="1"/>
  <c r="AA98" i="2"/>
  <c r="AB147" i="21" s="1"/>
  <c r="AA85" i="2"/>
  <c r="AB134" i="21" s="1"/>
  <c r="AA88" i="2"/>
  <c r="AB137" i="21" s="1"/>
  <c r="AA59" i="2"/>
  <c r="AB108" i="21" s="1"/>
  <c r="AA86" i="2"/>
  <c r="AB135" i="21" s="1"/>
  <c r="AA37" i="2"/>
  <c r="AB86" i="21" s="1"/>
  <c r="AA42" i="2"/>
  <c r="AB91" i="21" s="1"/>
  <c r="AA79" i="2"/>
  <c r="AB128" i="21" s="1"/>
  <c r="AA29" i="2"/>
  <c r="AB78" i="21" s="1"/>
  <c r="AA82" i="2"/>
  <c r="AB131" i="21" s="1"/>
  <c r="AA38" i="2"/>
  <c r="AB87" i="21" s="1"/>
  <c r="AA95" i="2"/>
  <c r="AB144" i="21" s="1"/>
  <c r="Z108" i="2"/>
  <c r="AK22" i="2"/>
  <c r="Z107" i="2"/>
  <c r="AA72" i="2"/>
  <c r="AB121" i="21" s="1"/>
  <c r="V104" i="2"/>
  <c r="V110" i="2" s="1"/>
  <c r="AA61" i="2"/>
  <c r="AB110" i="21" s="1"/>
  <c r="AA56" i="2"/>
  <c r="AB105" i="21" s="1"/>
  <c r="AA69" i="2"/>
  <c r="AB118" i="21" s="1"/>
  <c r="AA30" i="2"/>
  <c r="AB79" i="21" s="1"/>
  <c r="AA67" i="2"/>
  <c r="AB116" i="21" s="1"/>
  <c r="AL22" i="2"/>
  <c r="AA45" i="2"/>
  <c r="AB94" i="21" s="1"/>
  <c r="AA75" i="2"/>
  <c r="AB124" i="21" s="1"/>
  <c r="AJ22" i="2"/>
  <c r="AA53" i="2"/>
  <c r="AB102" i="21" s="1"/>
  <c r="AA50" i="2"/>
  <c r="AB99" i="21" s="1"/>
  <c r="AA80" i="2"/>
  <c r="AB129" i="21" s="1"/>
  <c r="AA77" i="2"/>
  <c r="AB126" i="21" s="1"/>
  <c r="AA64" i="2"/>
  <c r="AB113" i="21" s="1"/>
  <c r="AJ23" i="2"/>
  <c r="AG25" i="2"/>
  <c r="AJ25" i="2"/>
  <c r="AC22" i="2"/>
  <c r="AL25" i="2"/>
  <c r="AL23" i="2"/>
  <c r="AL24" i="2"/>
  <c r="AC25" i="2"/>
  <c r="O104" i="2"/>
  <c r="O110" i="2" s="1"/>
  <c r="M104" i="2"/>
  <c r="M110" i="2" s="1"/>
  <c r="AJ24" i="2"/>
  <c r="N104" i="2"/>
  <c r="N110" i="2" s="1"/>
  <c r="Z109" i="2"/>
  <c r="AA41" i="2"/>
  <c r="AB90" i="21" s="1"/>
  <c r="S104" i="2"/>
  <c r="S110" i="2" s="1"/>
  <c r="AG24" i="2"/>
  <c r="AA47" i="2"/>
  <c r="AB96" i="21" s="1"/>
  <c r="AC23" i="2"/>
  <c r="AK23" i="2"/>
  <c r="AF23" i="2"/>
  <c r="P104" i="2"/>
  <c r="P110" i="2" s="1"/>
  <c r="AA32" i="2"/>
  <c r="AB81" i="21" s="1"/>
  <c r="AH24" i="2"/>
  <c r="AG22" i="2"/>
  <c r="AG23" i="2"/>
  <c r="AC24" i="2"/>
  <c r="AH22" i="2"/>
  <c r="AF24" i="2"/>
  <c r="AF25" i="2"/>
  <c r="AF22" i="2"/>
  <c r="AK25" i="2"/>
  <c r="AK24" i="2"/>
  <c r="AE23" i="2"/>
  <c r="AI22" i="2"/>
  <c r="X104" i="2"/>
  <c r="X110" i="2" s="1"/>
  <c r="AA31" i="2"/>
  <c r="AB80" i="21" s="1"/>
  <c r="AB24" i="2"/>
  <c r="AE22" i="2"/>
  <c r="AE24" i="2"/>
  <c r="AE25" i="2"/>
  <c r="AA33" i="2"/>
  <c r="AB82" i="21" s="1"/>
  <c r="AI24" i="2"/>
  <c r="AB25" i="2"/>
  <c r="AD22" i="2"/>
  <c r="Z106" i="2"/>
  <c r="AI25" i="2"/>
  <c r="AD23" i="2"/>
  <c r="AH25" i="2"/>
  <c r="AD24" i="2"/>
  <c r="AH23" i="2"/>
  <c r="AB23" i="2"/>
  <c r="AD25" i="2"/>
  <c r="AI23" i="2"/>
  <c r="AB22" i="2"/>
  <c r="AA39" i="2"/>
  <c r="AB88" i="21" s="1"/>
  <c r="N106" i="1"/>
  <c r="Q19" i="1"/>
  <c r="W19" i="1"/>
  <c r="T108" i="1"/>
  <c r="V107" i="1"/>
  <c r="X107" i="1"/>
  <c r="V108" i="1"/>
  <c r="S107" i="1"/>
  <c r="U107" i="1"/>
  <c r="T107" i="1"/>
  <c r="P108" i="1"/>
  <c r="O108" i="1"/>
  <c r="N108" i="1"/>
  <c r="N109" i="1"/>
  <c r="N107" i="1"/>
  <c r="U108" i="1"/>
  <c r="W107" i="1"/>
  <c r="S108" i="1"/>
  <c r="R108" i="1"/>
  <c r="Q108" i="1"/>
  <c r="R107" i="1"/>
  <c r="Q107" i="1"/>
  <c r="X109" i="1"/>
  <c r="P107" i="1"/>
  <c r="W109" i="1"/>
  <c r="M108" i="1"/>
  <c r="V109" i="1"/>
  <c r="U109" i="1"/>
  <c r="T109" i="1"/>
  <c r="W106" i="1"/>
  <c r="R109" i="1"/>
  <c r="V106" i="1"/>
  <c r="Q109" i="1"/>
  <c r="U106" i="1"/>
  <c r="P109" i="1"/>
  <c r="S109" i="1"/>
  <c r="O109" i="1"/>
  <c r="Q106" i="1"/>
  <c r="M109" i="1"/>
  <c r="P106" i="1"/>
  <c r="M107" i="1"/>
  <c r="X108" i="1"/>
  <c r="W108" i="1"/>
  <c r="O107" i="1"/>
  <c r="X106" i="1"/>
  <c r="T106" i="1"/>
  <c r="R106" i="1"/>
  <c r="O106" i="1"/>
  <c r="S106" i="1"/>
  <c r="M106" i="1"/>
  <c r="AJ90" i="1" a="1"/>
  <c r="AJ90" i="1" s="1"/>
  <c r="AK64" i="21" s="1"/>
  <c r="AI82" i="1" a="1"/>
  <c r="AI82" i="1" s="1"/>
  <c r="AJ56" i="21" s="1"/>
  <c r="AG98" i="1" a="1"/>
  <c r="AG98" i="1" s="1"/>
  <c r="AH72" i="21" s="1"/>
  <c r="AK98" i="1" a="1"/>
  <c r="AK98" i="1" s="1"/>
  <c r="AL72" i="21" s="1"/>
  <c r="AF90" i="1" a="1"/>
  <c r="AF90" i="1" s="1"/>
  <c r="AG64" i="21" s="1"/>
  <c r="AE82" i="1" a="1"/>
  <c r="AE82" i="1" s="1"/>
  <c r="AF56" i="21" s="1"/>
  <c r="AC98" i="1" a="1"/>
  <c r="AC98" i="1" s="1"/>
  <c r="AD72" i="21" s="1"/>
  <c r="AB90" i="1" a="1"/>
  <c r="AB90" i="1" s="1"/>
  <c r="AC64" i="21" s="1"/>
  <c r="N19" i="1"/>
  <c r="R19" i="1"/>
  <c r="X19" i="1"/>
  <c r="T19" i="1"/>
  <c r="O19" i="1"/>
  <c r="S19" i="1"/>
  <c r="P19" i="1"/>
  <c r="U19" i="1"/>
  <c r="M19" i="1"/>
  <c r="V19" i="1"/>
  <c r="AJ88" i="1" a="1"/>
  <c r="AJ88" i="1" s="1"/>
  <c r="AK62" i="21" s="1"/>
  <c r="AG96" i="1" a="1"/>
  <c r="AG96" i="1" s="1"/>
  <c r="AH70" i="21" s="1"/>
  <c r="AC96" i="1" a="1"/>
  <c r="AC96" i="1" s="1"/>
  <c r="AD70" i="21" s="1"/>
  <c r="AL103" i="1" a="1"/>
  <c r="AL103" i="1" s="1"/>
  <c r="AM77" i="21" s="1"/>
  <c r="AK95" i="1" a="1"/>
  <c r="AK95" i="1" s="1"/>
  <c r="AL69" i="21" s="1"/>
  <c r="AJ87" i="1" a="1"/>
  <c r="AJ87" i="1" s="1"/>
  <c r="AK61" i="21" s="1"/>
  <c r="AH103" i="1" a="1"/>
  <c r="AH103" i="1" s="1"/>
  <c r="AI77" i="21" s="1"/>
  <c r="AG95" i="1" a="1"/>
  <c r="AG95" i="1" s="1"/>
  <c r="AH69" i="21" s="1"/>
  <c r="AC95" i="1" a="1"/>
  <c r="AC95" i="1" s="1"/>
  <c r="AD69" i="21" s="1"/>
  <c r="AB87" i="1" a="1"/>
  <c r="AB87" i="1" s="1"/>
  <c r="AC61" i="21" s="1"/>
  <c r="AL102" i="1" a="1"/>
  <c r="AL102" i="1" s="1"/>
  <c r="AM76" i="21" s="1"/>
  <c r="AK94" i="1" a="1"/>
  <c r="AK94" i="1" s="1"/>
  <c r="AL68" i="21" s="1"/>
  <c r="AJ86" i="1" a="1"/>
  <c r="AJ86" i="1" s="1"/>
  <c r="AK60" i="21" s="1"/>
  <c r="AH102" i="1" a="1"/>
  <c r="AH102" i="1" s="1"/>
  <c r="AI76" i="21" s="1"/>
  <c r="AG94" i="1" a="1"/>
  <c r="AG94" i="1" s="1"/>
  <c r="AH68" i="21" s="1"/>
  <c r="AC94" i="1" a="1"/>
  <c r="AC94" i="1" s="1"/>
  <c r="AD68" i="21" s="1"/>
  <c r="AB86" i="1" a="1"/>
  <c r="AB86" i="1" s="1"/>
  <c r="AC60" i="21" s="1"/>
  <c r="AL99" i="1" a="1"/>
  <c r="AL99" i="1" s="1"/>
  <c r="AM73" i="21" s="1"/>
  <c r="AK91" i="1" a="1"/>
  <c r="AK91" i="1" s="1"/>
  <c r="AL65" i="21" s="1"/>
  <c r="AF83" i="1" a="1"/>
  <c r="AF83" i="1" s="1"/>
  <c r="AG57" i="21" s="1"/>
  <c r="AD99" i="1" a="1"/>
  <c r="AD99" i="1" s="1"/>
  <c r="AE73" i="21" s="1"/>
  <c r="AC91" i="1" a="1"/>
  <c r="AC91" i="1" s="1"/>
  <c r="AD65" i="21" s="1"/>
  <c r="AI49" i="1" a="1"/>
  <c r="AI49" i="1" s="1"/>
  <c r="AJ23" i="21" s="1"/>
  <c r="AK96" i="1" a="1"/>
  <c r="AK96" i="1" s="1"/>
  <c r="AL70" i="21" s="1"/>
  <c r="AJ85" i="1" a="1"/>
  <c r="AJ85" i="1" s="1"/>
  <c r="AK59" i="21" s="1"/>
  <c r="AH101" i="1" a="1"/>
  <c r="AH101" i="1" s="1"/>
  <c r="AI75" i="21" s="1"/>
  <c r="AF85" i="1" a="1"/>
  <c r="AF85" i="1" s="1"/>
  <c r="AG59" i="21" s="1"/>
  <c r="AD101" i="1" a="1"/>
  <c r="AD101" i="1" s="1"/>
  <c r="AE75" i="21" s="1"/>
  <c r="AB85" i="1" a="1"/>
  <c r="AB85" i="1" s="1"/>
  <c r="AC59" i="21" s="1"/>
  <c r="AK93" i="1" a="1"/>
  <c r="AK93" i="1" s="1"/>
  <c r="AL67" i="21" s="1"/>
  <c r="AL100" i="1" a="1"/>
  <c r="AL100" i="1" s="1"/>
  <c r="AM74" i="21" s="1"/>
  <c r="AK92" i="1" a="1"/>
  <c r="AK92" i="1" s="1"/>
  <c r="AL66" i="21" s="1"/>
  <c r="AH100" i="1" a="1"/>
  <c r="AH100" i="1" s="1"/>
  <c r="AI74" i="21" s="1"/>
  <c r="AG92" i="1" a="1"/>
  <c r="AG92" i="1" s="1"/>
  <c r="AH66" i="21" s="1"/>
  <c r="AF84" i="1" a="1"/>
  <c r="AF84" i="1" s="1"/>
  <c r="AG58" i="21" s="1"/>
  <c r="AD100" i="1" a="1"/>
  <c r="AD100" i="1" s="1"/>
  <c r="AE74" i="21" s="1"/>
  <c r="AB84" i="1" a="1"/>
  <c r="AB84" i="1" s="1"/>
  <c r="AC58" i="21" s="1"/>
  <c r="AB82" i="1" a="1"/>
  <c r="AB82" i="1" s="1"/>
  <c r="AC56" i="21" s="1"/>
  <c r="AC87" i="1" a="1"/>
  <c r="AC87" i="1" s="1"/>
  <c r="AD61" i="21" s="1"/>
  <c r="AE75" i="1" a="1"/>
  <c r="AE75" i="1" s="1"/>
  <c r="AF49" i="21" s="1"/>
  <c r="AE66" i="1" a="1"/>
  <c r="AE66" i="1" s="1"/>
  <c r="AF40" i="21" s="1"/>
  <c r="AE72" i="1" a="1"/>
  <c r="AE72" i="1" s="1"/>
  <c r="AF46" i="21" s="1"/>
  <c r="AE58" i="1" a="1"/>
  <c r="AE58" i="1" s="1"/>
  <c r="AF32" i="21" s="1"/>
  <c r="AE65" i="1" a="1"/>
  <c r="AE65" i="1" s="1"/>
  <c r="AF39" i="21" s="1"/>
  <c r="AB43" i="1" a="1"/>
  <c r="AB43" i="1" s="1"/>
  <c r="AC17" i="21" s="1"/>
  <c r="AF77" i="1" a="1"/>
  <c r="AF77" i="1" s="1"/>
  <c r="AG51" i="21" s="1"/>
  <c r="AK87" i="1" a="1"/>
  <c r="AK87" i="1" s="1"/>
  <c r="AL61" i="21" s="1"/>
  <c r="AH93" i="1" a="1"/>
  <c r="AH93" i="1" s="1"/>
  <c r="AI67" i="21" s="1"/>
  <c r="AE101" i="1" a="1"/>
  <c r="AE101" i="1" s="1"/>
  <c r="AF75" i="21" s="1"/>
  <c r="AE76" i="1" a="1"/>
  <c r="AE76" i="1" s="1"/>
  <c r="AF50" i="21" s="1"/>
  <c r="AI58" i="1" a="1"/>
  <c r="AI58" i="1" s="1"/>
  <c r="AJ32" i="21" s="1"/>
  <c r="AG34" i="1" a="1"/>
  <c r="AG34" i="1" s="1"/>
  <c r="AH8" i="21" s="1"/>
  <c r="AK53" i="1" a="1"/>
  <c r="AK53" i="1" s="1"/>
  <c r="AL27" i="21" s="1"/>
  <c r="AL38" i="1" a="1"/>
  <c r="AL38" i="1" s="1"/>
  <c r="AM12" i="21" s="1"/>
  <c r="AE68" i="1" a="1"/>
  <c r="AE68" i="1" s="1"/>
  <c r="AF42" i="21" s="1"/>
  <c r="AI65" i="1" a="1"/>
  <c r="AI65" i="1" s="1"/>
  <c r="AJ39" i="21" s="1"/>
  <c r="AC61" i="1" a="1"/>
  <c r="AC61" i="1" s="1"/>
  <c r="AD35" i="21" s="1"/>
  <c r="AF57" i="1" a="1"/>
  <c r="AF57" i="1" s="1"/>
  <c r="AG31" i="21" s="1"/>
  <c r="AE51" i="1" a="1"/>
  <c r="AE51" i="1" s="1"/>
  <c r="AF25" i="21" s="1"/>
  <c r="AI79" i="1" a="1"/>
  <c r="AI79" i="1" s="1"/>
  <c r="AJ53" i="21" s="1"/>
  <c r="AF53" i="1" a="1"/>
  <c r="AF53" i="1" s="1"/>
  <c r="AG27" i="21" s="1"/>
  <c r="AD65" i="1" a="1"/>
  <c r="AD65" i="1" s="1"/>
  <c r="AE39" i="21" s="1"/>
  <c r="AH36" i="1" a="1"/>
  <c r="AH36" i="1" s="1"/>
  <c r="AI10" i="21" s="1"/>
  <c r="AH67" i="1" a="1"/>
  <c r="AH67" i="1" s="1"/>
  <c r="AI41" i="21" s="1"/>
  <c r="AH56" i="1" a="1"/>
  <c r="AH56" i="1" s="1"/>
  <c r="AI30" i="21" s="1"/>
  <c r="AL66" i="1" a="1"/>
  <c r="AL66" i="1" s="1"/>
  <c r="AM40" i="21" s="1"/>
  <c r="AD79" i="1" a="1"/>
  <c r="AD79" i="1" s="1"/>
  <c r="AE53" i="21" s="1"/>
  <c r="AG49" i="1" a="1"/>
  <c r="AG49" i="1" s="1"/>
  <c r="AH23" i="21" s="1"/>
  <c r="AI73" i="1" a="1"/>
  <c r="AI73" i="1" s="1"/>
  <c r="AJ47" i="21" s="1"/>
  <c r="AC79" i="1" a="1"/>
  <c r="AC79" i="1" s="1"/>
  <c r="AD53" i="21" s="1"/>
  <c r="AL32" i="1" a="1"/>
  <c r="AL32" i="1" s="1"/>
  <c r="AM6" i="21" s="1"/>
  <c r="AK41" i="1" a="1"/>
  <c r="AK41" i="1" s="1"/>
  <c r="AL15" i="21" s="1"/>
  <c r="AC53" i="1" a="1"/>
  <c r="AC53" i="1" s="1"/>
  <c r="AD27" i="21" s="1"/>
  <c r="AJ69" i="1" a="1"/>
  <c r="AJ69" i="1" s="1"/>
  <c r="AK43" i="21" s="1"/>
  <c r="AK32" i="1" a="1"/>
  <c r="AK32" i="1" s="1"/>
  <c r="AL6" i="21" s="1"/>
  <c r="AJ41" i="1" a="1"/>
  <c r="AJ41" i="1" s="1"/>
  <c r="AK15" i="21" s="1"/>
  <c r="AB53" i="1" a="1"/>
  <c r="AB53" i="1" s="1"/>
  <c r="AC27" i="21" s="1"/>
  <c r="AC38" i="1" a="1"/>
  <c r="AC38" i="1" s="1"/>
  <c r="AD12" i="21" s="1"/>
  <c r="AH72" i="1" a="1"/>
  <c r="AH72" i="1" s="1"/>
  <c r="AI46" i="21" s="1"/>
  <c r="AL71" i="1" a="1"/>
  <c r="AL71" i="1" s="1"/>
  <c r="AM45" i="21" s="1"/>
  <c r="AL48" i="1" a="1"/>
  <c r="AL48" i="1" s="1"/>
  <c r="AM22" i="21" s="1"/>
  <c r="AD67" i="1" a="1"/>
  <c r="AD67" i="1" s="1"/>
  <c r="AE41" i="21" s="1"/>
  <c r="AF73" i="1" a="1"/>
  <c r="AF73" i="1" s="1"/>
  <c r="AG47" i="21" s="1"/>
  <c r="AI69" i="1" a="1"/>
  <c r="AI69" i="1" s="1"/>
  <c r="AJ43" i="21" s="1"/>
  <c r="AD56" i="1" a="1"/>
  <c r="AD56" i="1" s="1"/>
  <c r="AE30" i="21" s="1"/>
  <c r="AH66" i="1" a="1"/>
  <c r="AH66" i="1" s="1"/>
  <c r="AI40" i="21" s="1"/>
  <c r="AB76" i="1" a="1"/>
  <c r="AB76" i="1" s="1"/>
  <c r="AC50" i="21" s="1"/>
  <c r="AH53" i="1" a="1"/>
  <c r="AH53" i="1" s="1"/>
  <c r="AI27" i="21" s="1"/>
  <c r="AC57" i="1" a="1"/>
  <c r="AC57" i="1" s="1"/>
  <c r="AD31" i="21" s="1"/>
  <c r="AD75" i="1" a="1"/>
  <c r="AD75" i="1" s="1"/>
  <c r="AE49" i="21" s="1"/>
  <c r="AB68" i="1" a="1"/>
  <c r="AB68" i="1" s="1"/>
  <c r="AC42" i="21" s="1"/>
  <c r="AJ49" i="1" a="1"/>
  <c r="AJ49" i="1" s="1"/>
  <c r="AK23" i="21" s="1"/>
  <c r="AI77" i="1" a="1"/>
  <c r="AI77" i="1" s="1"/>
  <c r="AJ51" i="21" s="1"/>
  <c r="AL97" i="1" a="1"/>
  <c r="AL97" i="1" s="1"/>
  <c r="AM71" i="21" s="1"/>
  <c r="AK89" i="1" a="1"/>
  <c r="AK89" i="1" s="1"/>
  <c r="AL63" i="21" s="1"/>
  <c r="AJ81" i="1" a="1"/>
  <c r="AJ81" i="1" s="1"/>
  <c r="AK55" i="21" s="1"/>
  <c r="AH97" i="1" a="1"/>
  <c r="AH97" i="1" s="1"/>
  <c r="AI71" i="21" s="1"/>
  <c r="AG89" i="1" a="1"/>
  <c r="AG89" i="1" s="1"/>
  <c r="AH63" i="21" s="1"/>
  <c r="AF81" i="1" a="1"/>
  <c r="AF81" i="1" s="1"/>
  <c r="AG55" i="21" s="1"/>
  <c r="AB81" i="1" a="1"/>
  <c r="AB81" i="1" s="1"/>
  <c r="AC55" i="21" s="1"/>
  <c r="AL73" i="1" a="1"/>
  <c r="AL73" i="1" s="1"/>
  <c r="AM47" i="21" s="1"/>
  <c r="AH75" i="1" a="1"/>
  <c r="AH75" i="1" s="1"/>
  <c r="AI49" i="21" s="1"/>
  <c r="AL94" i="1" a="1"/>
  <c r="AL94" i="1" s="1"/>
  <c r="AM68" i="21" s="1"/>
  <c r="AK86" i="1" a="1"/>
  <c r="AK86" i="1" s="1"/>
  <c r="AL60" i="21" s="1"/>
  <c r="AI102" i="1" a="1"/>
  <c r="AI102" i="1" s="1"/>
  <c r="AJ76" i="21" s="1"/>
  <c r="AH94" i="1" a="1"/>
  <c r="AH94" i="1" s="1"/>
  <c r="AI68" i="21" s="1"/>
  <c r="AD94" i="1" a="1"/>
  <c r="AD94" i="1" s="1"/>
  <c r="AE68" i="21" s="1"/>
  <c r="AC86" i="1" a="1"/>
  <c r="AC86" i="1" s="1"/>
  <c r="AD60" i="21" s="1"/>
  <c r="AJ56" i="1" a="1"/>
  <c r="AJ56" i="1" s="1"/>
  <c r="AK30" i="21" s="1"/>
  <c r="AG63" i="1" a="1"/>
  <c r="AG63" i="1" s="1"/>
  <c r="AH37" i="21" s="1"/>
  <c r="AE70" i="1" a="1"/>
  <c r="AE70" i="1" s="1"/>
  <c r="AF44" i="21" s="1"/>
  <c r="AI64" i="1" a="1"/>
  <c r="AI64" i="1" s="1"/>
  <c r="AJ38" i="21" s="1"/>
  <c r="AB46" i="1" a="1"/>
  <c r="AB46" i="1" s="1"/>
  <c r="AC20" i="21" s="1"/>
  <c r="AF79" i="1" a="1"/>
  <c r="AF79" i="1" s="1"/>
  <c r="AG53" i="21" s="1"/>
  <c r="AD78" i="1" a="1"/>
  <c r="AD78" i="1" s="1"/>
  <c r="AE52" i="21" s="1"/>
  <c r="AE74" i="1" a="1"/>
  <c r="AE74" i="1" s="1"/>
  <c r="AF48" i="21" s="1"/>
  <c r="AH55" i="1" a="1"/>
  <c r="AH55" i="1" s="1"/>
  <c r="AI29" i="21" s="1"/>
  <c r="AK61" i="1" a="1"/>
  <c r="AK61" i="1" s="1"/>
  <c r="AL35" i="21" s="1"/>
  <c r="AJ43" i="1" a="1"/>
  <c r="AJ43" i="1" s="1"/>
  <c r="AK17" i="21" s="1"/>
  <c r="AC42" i="1" a="1"/>
  <c r="AC42" i="1" s="1"/>
  <c r="AD16" i="21" s="1"/>
  <c r="AI45" i="1" a="1"/>
  <c r="AI45" i="1" s="1"/>
  <c r="AJ19" i="21" s="1"/>
  <c r="AJ29" i="1" a="1"/>
  <c r="AJ29" i="1" s="1"/>
  <c r="AK3" i="21" s="1"/>
  <c r="AB47" i="1" a="1"/>
  <c r="AB47" i="1" s="1"/>
  <c r="AC21" i="21" s="1"/>
  <c r="AG68" i="1" a="1"/>
  <c r="AG68" i="1" s="1"/>
  <c r="AH42" i="21" s="1"/>
  <c r="AF103" i="1" a="1"/>
  <c r="AF103" i="1" s="1"/>
  <c r="AG77" i="21" s="1"/>
  <c r="AD72" i="1" a="1"/>
  <c r="AD72" i="1" s="1"/>
  <c r="AE46" i="21" s="1"/>
  <c r="AJ67" i="1" a="1"/>
  <c r="AJ67" i="1" s="1"/>
  <c r="AK41" i="21" s="1"/>
  <c r="AJ38" i="1" a="1"/>
  <c r="AJ38" i="1" s="1"/>
  <c r="AK12" i="21" s="1"/>
  <c r="AC68" i="1" a="1"/>
  <c r="AC68" i="1" s="1"/>
  <c r="AD42" i="21" s="1"/>
  <c r="AK49" i="1" a="1"/>
  <c r="AK49" i="1" s="1"/>
  <c r="AL23" i="21" s="1"/>
  <c r="AB61" i="1" a="1"/>
  <c r="AB61" i="1" s="1"/>
  <c r="AC35" i="21" s="1"/>
  <c r="AK56" i="1" a="1"/>
  <c r="AK56" i="1" s="1"/>
  <c r="AL30" i="21" s="1"/>
  <c r="AB72" i="1" a="1"/>
  <c r="AB72" i="1" s="1"/>
  <c r="AC46" i="21" s="1"/>
  <c r="AF71" i="1" a="1"/>
  <c r="AF71" i="1" s="1"/>
  <c r="AG45" i="21" s="1"/>
  <c r="AB75" i="1" a="1"/>
  <c r="AB75" i="1" s="1"/>
  <c r="AC49" i="21" s="1"/>
  <c r="AG35" i="1" a="1"/>
  <c r="AG35" i="1" s="1"/>
  <c r="AH9" i="21" s="1"/>
  <c r="AL60" i="1" a="1"/>
  <c r="AL60" i="1" s="1"/>
  <c r="AM34" i="21" s="1"/>
  <c r="AK54" i="1" a="1"/>
  <c r="AK54" i="1" s="1"/>
  <c r="AL28" i="21" s="1"/>
  <c r="AL98" i="1" a="1"/>
  <c r="AL98" i="1" s="1"/>
  <c r="AM72" i="21" s="1"/>
  <c r="AK90" i="1" a="1"/>
  <c r="AK90" i="1" s="1"/>
  <c r="AL64" i="21" s="1"/>
  <c r="AJ82" i="1" a="1"/>
  <c r="AJ82" i="1" s="1"/>
  <c r="AK56" i="21" s="1"/>
  <c r="AH98" i="1" a="1"/>
  <c r="AH98" i="1" s="1"/>
  <c r="AI72" i="21" s="1"/>
  <c r="AG90" i="1" a="1"/>
  <c r="AG90" i="1" s="1"/>
  <c r="AH64" i="21" s="1"/>
  <c r="AF82" i="1" a="1"/>
  <c r="AF82" i="1" s="1"/>
  <c r="AG56" i="21" s="1"/>
  <c r="AD98" i="1" a="1"/>
  <c r="AD98" i="1" s="1"/>
  <c r="AE72" i="21" s="1"/>
  <c r="AC90" i="1" a="1"/>
  <c r="AC90" i="1" s="1"/>
  <c r="AD64" i="21" s="1"/>
  <c r="AL96" i="1" a="1"/>
  <c r="AL96" i="1" s="1"/>
  <c r="AM70" i="21" s="1"/>
  <c r="AK88" i="1" a="1"/>
  <c r="AK88" i="1" s="1"/>
  <c r="AL62" i="21" s="1"/>
  <c r="AH96" i="1" a="1"/>
  <c r="AH96" i="1" s="1"/>
  <c r="AI70" i="21" s="1"/>
  <c r="AD96" i="1" a="1"/>
  <c r="AD96" i="1" s="1"/>
  <c r="AE70" i="21" s="1"/>
  <c r="AB80" i="1" a="1"/>
  <c r="AB80" i="1" s="1"/>
  <c r="AC54" i="21" s="1"/>
  <c r="AG71" i="1" a="1"/>
  <c r="AG71" i="1" s="1"/>
  <c r="AH45" i="21" s="1"/>
  <c r="AI63" i="1" a="1"/>
  <c r="AI63" i="1" s="1"/>
  <c r="AJ37" i="21" s="1"/>
  <c r="AC35" i="1" a="1"/>
  <c r="AC35" i="1" s="1"/>
  <c r="AD9" i="21" s="1"/>
  <c r="AG70" i="1" a="1"/>
  <c r="AG70" i="1" s="1"/>
  <c r="AH44" i="21" s="1"/>
  <c r="AK64" i="1" a="1"/>
  <c r="AK64" i="1" s="1"/>
  <c r="AL38" i="21" s="1"/>
  <c r="AE50" i="1" a="1"/>
  <c r="AE50" i="1" s="1"/>
  <c r="AF24" i="21" s="1"/>
  <c r="AC52" i="1" a="1"/>
  <c r="AC52" i="1" s="1"/>
  <c r="AD26" i="21" s="1"/>
  <c r="AG54" i="1" a="1"/>
  <c r="AG54" i="1" s="1"/>
  <c r="AH28" i="21" s="1"/>
  <c r="AD46" i="1" a="1"/>
  <c r="AD46" i="1" s="1"/>
  <c r="AE20" i="21" s="1"/>
  <c r="AJ55" i="1" a="1"/>
  <c r="AJ55" i="1" s="1"/>
  <c r="AK29" i="21" s="1"/>
  <c r="AK45" i="1" a="1"/>
  <c r="AK45" i="1" s="1"/>
  <c r="AL19" i="21" s="1"/>
  <c r="AL29" i="1" a="1"/>
  <c r="AL29" i="1" s="1"/>
  <c r="AM3" i="21" s="1"/>
  <c r="AH60" i="1" a="1"/>
  <c r="AH60" i="1" s="1"/>
  <c r="AI34" i="21" s="1"/>
  <c r="AF60" i="1" a="1"/>
  <c r="AF60" i="1" s="1"/>
  <c r="AG34" i="21" s="1"/>
  <c r="AE54" i="1" a="1"/>
  <c r="AE54" i="1" s="1"/>
  <c r="AF28" i="21" s="1"/>
  <c r="AC47" i="1" a="1"/>
  <c r="AC47" i="1" s="1"/>
  <c r="AD21" i="21" s="1"/>
  <c r="AL43" i="1" a="1"/>
  <c r="AL43" i="1" s="1"/>
  <c r="AM17" i="21" s="1"/>
  <c r="AH51" i="1" a="1"/>
  <c r="AH51" i="1" s="1"/>
  <c r="AI25" i="21" s="1"/>
  <c r="AL79" i="1" a="1"/>
  <c r="AL79" i="1" s="1"/>
  <c r="AM53" i="21" s="1"/>
  <c r="AI103" i="1" a="1"/>
  <c r="AI103" i="1" s="1"/>
  <c r="AJ77" i="21" s="1"/>
  <c r="AH95" i="1" a="1"/>
  <c r="AH95" i="1" s="1"/>
  <c r="AI69" i="21" s="1"/>
  <c r="AD95" i="1" a="1"/>
  <c r="AD95" i="1" s="1"/>
  <c r="AE69" i="21" s="1"/>
  <c r="AE43" i="1" a="1"/>
  <c r="AE43" i="1" s="1"/>
  <c r="AF17" i="21" s="1"/>
  <c r="AG74" i="1" a="1"/>
  <c r="AG74" i="1" s="1"/>
  <c r="AH48" i="21" s="1"/>
  <c r="AL49" i="1" a="1"/>
  <c r="AL49" i="1" s="1"/>
  <c r="AM23" i="21" s="1"/>
  <c r="AH79" i="1" a="1"/>
  <c r="AH79" i="1" s="1"/>
  <c r="AI53" i="21" s="1"/>
  <c r="AJ53" i="1" a="1"/>
  <c r="AJ53" i="1" s="1"/>
  <c r="AK27" i="21" s="1"/>
  <c r="AE57" i="1" a="1"/>
  <c r="AE57" i="1" s="1"/>
  <c r="AF31" i="21" s="1"/>
  <c r="AD51" i="1" a="1"/>
  <c r="AD51" i="1" s="1"/>
  <c r="AE25" i="21" s="1"/>
  <c r="AI53" i="1" a="1"/>
  <c r="AI53" i="1" s="1"/>
  <c r="AJ27" i="21" s="1"/>
  <c r="AF58" i="1" a="1"/>
  <c r="AF58" i="1" s="1"/>
  <c r="AG32" i="21" s="1"/>
  <c r="AE42" i="1" a="1"/>
  <c r="AE42" i="1" s="1"/>
  <c r="AF16" i="21" s="1"/>
  <c r="AC77" i="1" a="1"/>
  <c r="AC77" i="1" s="1"/>
  <c r="AD51" i="21" s="1"/>
  <c r="AA37" i="1"/>
  <c r="AB11" i="21" s="1"/>
  <c r="AE38" i="1" a="1"/>
  <c r="AE38" i="1" s="1"/>
  <c r="AF12" i="21" s="1"/>
  <c r="AJ72" i="1" a="1"/>
  <c r="AJ72" i="1" s="1"/>
  <c r="AK46" i="21" s="1"/>
  <c r="AB65" i="1" a="1"/>
  <c r="AB65" i="1" s="1"/>
  <c r="AC39" i="21" s="1"/>
  <c r="AF67" i="1" a="1"/>
  <c r="AF67" i="1" s="1"/>
  <c r="AG41" i="21" s="1"/>
  <c r="AF49" i="1" a="1"/>
  <c r="AF49" i="1" s="1"/>
  <c r="AG23" i="21" s="1"/>
  <c r="AH73" i="1" a="1"/>
  <c r="AH73" i="1" s="1"/>
  <c r="AI47" i="21" s="1"/>
  <c r="AF56" i="1" a="1"/>
  <c r="AF56" i="1" s="1"/>
  <c r="AG30" i="21" s="1"/>
  <c r="AJ66" i="1" a="1"/>
  <c r="AJ66" i="1" s="1"/>
  <c r="AK40" i="21" s="1"/>
  <c r="AB79" i="1" a="1"/>
  <c r="AB79" i="1" s="1"/>
  <c r="AC53" i="21" s="1"/>
  <c r="AJ101" i="1" a="1"/>
  <c r="AJ101" i="1" s="1"/>
  <c r="AK75" i="21" s="1"/>
  <c r="AE93" i="1" a="1"/>
  <c r="AE93" i="1" s="1"/>
  <c r="AF67" i="21" s="1"/>
  <c r="AK99" i="1" a="1"/>
  <c r="AK99" i="1" s="1"/>
  <c r="AL73" i="21" s="1"/>
  <c r="AJ91" i="1" a="1"/>
  <c r="AJ91" i="1" s="1"/>
  <c r="AK65" i="21" s="1"/>
  <c r="AI83" i="1" a="1"/>
  <c r="AI83" i="1" s="1"/>
  <c r="AJ57" i="21" s="1"/>
  <c r="AG99" i="1" a="1"/>
  <c r="AG99" i="1" s="1"/>
  <c r="AH73" i="21" s="1"/>
  <c r="AF91" i="1" a="1"/>
  <c r="AF91" i="1" s="1"/>
  <c r="AG65" i="21" s="1"/>
  <c r="AE83" i="1" a="1"/>
  <c r="AE83" i="1" s="1"/>
  <c r="AF57" i="21" s="1"/>
  <c r="AC99" i="1" a="1"/>
  <c r="AC99" i="1" s="1"/>
  <c r="AD73" i="21" s="1"/>
  <c r="AB91" i="1" a="1"/>
  <c r="AB91" i="1" s="1"/>
  <c r="AC65" i="21" s="1"/>
  <c r="AF75" i="1" a="1"/>
  <c r="AF75" i="1" s="1"/>
  <c r="AG49" i="21" s="1"/>
  <c r="AF72" i="1" a="1"/>
  <c r="AF72" i="1" s="1"/>
  <c r="AG46" i="21" s="1"/>
  <c r="AK97" i="1" a="1"/>
  <c r="AK97" i="1" s="1"/>
  <c r="AL71" i="21" s="1"/>
  <c r="AJ89" i="1" a="1"/>
  <c r="AJ89" i="1" s="1"/>
  <c r="AK63" i="21" s="1"/>
  <c r="AI81" i="1" a="1"/>
  <c r="AI81" i="1" s="1"/>
  <c r="AJ55" i="21" s="1"/>
  <c r="AG97" i="1" a="1"/>
  <c r="AG97" i="1" s="1"/>
  <c r="AH71" i="21" s="1"/>
  <c r="AF89" i="1" a="1"/>
  <c r="AF89" i="1" s="1"/>
  <c r="AG63" i="21" s="1"/>
  <c r="AE81" i="1" a="1"/>
  <c r="AE81" i="1" s="1"/>
  <c r="AF55" i="21" s="1"/>
  <c r="AC97" i="1" a="1"/>
  <c r="AC97" i="1" s="1"/>
  <c r="AD71" i="21" s="1"/>
  <c r="AB89" i="1" a="1"/>
  <c r="AB89" i="1" s="1"/>
  <c r="AC63" i="21" s="1"/>
  <c r="AL35" i="1" a="1"/>
  <c r="AL35" i="1" s="1"/>
  <c r="AM9" i="21" s="1"/>
  <c r="AL31" i="1" a="1"/>
  <c r="AL31" i="1" s="1"/>
  <c r="AM5" i="21" s="1"/>
  <c r="AE69" i="1" a="1"/>
  <c r="AE69" i="1" s="1"/>
  <c r="AF43" i="21" s="1"/>
  <c r="AC78" i="1" a="1"/>
  <c r="AC78" i="1" s="1"/>
  <c r="AD52" i="21" s="1"/>
  <c r="AB38" i="1" a="1"/>
  <c r="AB38" i="1" s="1"/>
  <c r="AC12" i="21" s="1"/>
  <c r="AK40" i="1" a="1"/>
  <c r="AK40" i="1" s="1"/>
  <c r="AL14" i="21" s="1"/>
  <c r="AE41" i="1" a="1"/>
  <c r="AE41" i="1" s="1"/>
  <c r="AF15" i="21" s="1"/>
  <c r="AI40" i="1" a="1"/>
  <c r="AI40" i="1" s="1"/>
  <c r="AJ14" i="21" s="1"/>
  <c r="AK52" i="1" a="1"/>
  <c r="AK52" i="1" s="1"/>
  <c r="AL26" i="21" s="1"/>
  <c r="AC66" i="1" a="1"/>
  <c r="AC66" i="1" s="1"/>
  <c r="AD40" i="21" s="1"/>
  <c r="AG40" i="1" a="1"/>
  <c r="AG40" i="1" s="1"/>
  <c r="AH14" i="21" s="1"/>
  <c r="AK50" i="1" a="1"/>
  <c r="AK50" i="1" s="1"/>
  <c r="AL24" i="21" s="1"/>
  <c r="AB69" i="1" a="1"/>
  <c r="AB69" i="1" s="1"/>
  <c r="AC43" i="21" s="1"/>
  <c r="AC75" i="1" a="1"/>
  <c r="AC75" i="1" s="1"/>
  <c r="AD49" i="21" s="1"/>
  <c r="AG48" i="1" a="1"/>
  <c r="AG48" i="1" s="1"/>
  <c r="AH22" i="21" s="1"/>
  <c r="AI48" i="1" a="1"/>
  <c r="AI48" i="1" s="1"/>
  <c r="AJ22" i="21" s="1"/>
  <c r="AK31" i="1" a="1"/>
  <c r="AK31" i="1" s="1"/>
  <c r="AL5" i="21" s="1"/>
  <c r="AI31" i="1" a="1"/>
  <c r="AI31" i="1" s="1"/>
  <c r="AJ5" i="21" s="1"/>
  <c r="AB59" i="1" a="1"/>
  <c r="AB59" i="1" s="1"/>
  <c r="AC33" i="21" s="1"/>
  <c r="AB48" i="1" a="1"/>
  <c r="AB48" i="1" s="1"/>
  <c r="AC22" i="21" s="1"/>
  <c r="AI70" i="1" a="1"/>
  <c r="AI70" i="1" s="1"/>
  <c r="AJ44" i="21" s="1"/>
  <c r="AJ60" i="1" a="1"/>
  <c r="AJ60" i="1" s="1"/>
  <c r="AK34" i="21" s="1"/>
  <c r="AE52" i="1" a="1"/>
  <c r="AE52" i="1" s="1"/>
  <c r="AF26" i="21" s="1"/>
  <c r="AI54" i="1" a="1"/>
  <c r="AI54" i="1" s="1"/>
  <c r="AJ28" i="21" s="1"/>
  <c r="AJ74" i="1" a="1"/>
  <c r="AJ74" i="1" s="1"/>
  <c r="AK48" i="21" s="1"/>
  <c r="AK60" i="1" a="1"/>
  <c r="AK60" i="1" s="1"/>
  <c r="AL34" i="21" s="1"/>
  <c r="AB44" i="1" a="1"/>
  <c r="AB44" i="1" s="1"/>
  <c r="AC18" i="21" s="1"/>
  <c r="AB62" i="1" a="1"/>
  <c r="AB62" i="1" s="1"/>
  <c r="AE35" i="1" a="1"/>
  <c r="AE35" i="1" s="1"/>
  <c r="AF9" i="21" s="1"/>
  <c r="AG42" i="1" a="1"/>
  <c r="AG42" i="1" s="1"/>
  <c r="AH16" i="21" s="1"/>
  <c r="AC46" i="1" a="1"/>
  <c r="AC46" i="1" s="1"/>
  <c r="AD20" i="21" s="1"/>
  <c r="AL77" i="1" a="1"/>
  <c r="AL77" i="1" s="1"/>
  <c r="AM51" i="21" s="1"/>
  <c r="AK77" i="1" a="1"/>
  <c r="AK77" i="1" s="1"/>
  <c r="AL51" i="21" s="1"/>
  <c r="AK42" i="1" a="1"/>
  <c r="AK42" i="1" s="1"/>
  <c r="AL16" i="21" s="1"/>
  <c r="AB71" i="1" a="1"/>
  <c r="AB71" i="1" s="1"/>
  <c r="AC45" i="21" s="1"/>
  <c r="AL55" i="1" a="1"/>
  <c r="AL55" i="1" s="1"/>
  <c r="AM29" i="21" s="1"/>
  <c r="AC71" i="1" a="1"/>
  <c r="AC71" i="1" s="1"/>
  <c r="AD45" i="21" s="1"/>
  <c r="AC55" i="1" a="1"/>
  <c r="AC55" i="1" s="1"/>
  <c r="AD29" i="21" s="1"/>
  <c r="AH42" i="1" a="1"/>
  <c r="AH42" i="1" s="1"/>
  <c r="AI16" i="21" s="1"/>
  <c r="AF52" i="1" a="1"/>
  <c r="AF52" i="1" s="1"/>
  <c r="AG26" i="21" s="1"/>
  <c r="AH50" i="1" a="1"/>
  <c r="AH50" i="1" s="1"/>
  <c r="AI24" i="21" s="1"/>
  <c r="AG76" i="1" a="1"/>
  <c r="AG76" i="1" s="1"/>
  <c r="AH50" i="21" s="1"/>
  <c r="AG51" i="1" a="1"/>
  <c r="AG51" i="1" s="1"/>
  <c r="AH25" i="21" s="1"/>
  <c r="AI35" i="1" a="1"/>
  <c r="AI35" i="1" s="1"/>
  <c r="AJ9" i="21" s="1"/>
  <c r="AI50" i="1" a="1"/>
  <c r="AI50" i="1" s="1"/>
  <c r="AJ24" i="21" s="1"/>
  <c r="AD43" i="1" a="1"/>
  <c r="AD43" i="1" s="1"/>
  <c r="AE17" i="21" s="1"/>
  <c r="AC43" i="1" a="1"/>
  <c r="AC43" i="1" s="1"/>
  <c r="AD17" i="21" s="1"/>
  <c r="AH34" i="1" a="1"/>
  <c r="AH34" i="1" s="1"/>
  <c r="AI8" i="21" s="1"/>
  <c r="AB30" i="1" a="1"/>
  <c r="AB30" i="1" s="1"/>
  <c r="AC4" i="21" s="1"/>
  <c r="AF51" i="1" a="1"/>
  <c r="AF51" i="1" s="1"/>
  <c r="AG25" i="21" s="1"/>
  <c r="AG41" i="1" a="1"/>
  <c r="AG41" i="1" s="1"/>
  <c r="AH15" i="21" s="1"/>
  <c r="AC48" i="1" a="1"/>
  <c r="AC48" i="1" s="1"/>
  <c r="AD22" i="21" s="1"/>
  <c r="AC72" i="1" a="1"/>
  <c r="AC72" i="1" s="1"/>
  <c r="AD46" i="21" s="1"/>
  <c r="AC41" i="1" a="1"/>
  <c r="AC41" i="1" s="1"/>
  <c r="AD15" i="21" s="1"/>
  <c r="AK63" i="1" a="1"/>
  <c r="AK63" i="1" s="1"/>
  <c r="AL37" i="21" s="1"/>
  <c r="AF34" i="1" a="1"/>
  <c r="AF34" i="1" s="1"/>
  <c r="AG8" i="21" s="1"/>
  <c r="AL83" i="1" a="1"/>
  <c r="AL83" i="1" s="1"/>
  <c r="AM57" i="21" s="1"/>
  <c r="AJ99" i="1" a="1"/>
  <c r="AJ99" i="1" s="1"/>
  <c r="AK73" i="21" s="1"/>
  <c r="AI91" i="1" a="1"/>
  <c r="AI91" i="1" s="1"/>
  <c r="AJ65" i="21" s="1"/>
  <c r="AG83" i="1" a="1"/>
  <c r="AG83" i="1" s="1"/>
  <c r="AH57" i="21" s="1"/>
  <c r="AF99" i="1" a="1"/>
  <c r="AF99" i="1" s="1"/>
  <c r="AG73" i="21" s="1"/>
  <c r="AE91" i="1" a="1"/>
  <c r="AE91" i="1" s="1"/>
  <c r="AF65" i="21" s="1"/>
  <c r="AD83" i="1" a="1"/>
  <c r="AD83" i="1" s="1"/>
  <c r="AE57" i="21" s="1"/>
  <c r="AB99" i="1" a="1"/>
  <c r="AB99" i="1" s="1"/>
  <c r="AC73" i="21" s="1"/>
  <c r="AC76" i="1" a="1"/>
  <c r="AC76" i="1" s="1"/>
  <c r="AD50" i="21" s="1"/>
  <c r="AL90" i="1" a="1"/>
  <c r="AL90" i="1" s="1"/>
  <c r="AM64" i="21" s="1"/>
  <c r="AI98" i="1" a="1"/>
  <c r="AI98" i="1" s="1"/>
  <c r="AJ72" i="21" s="1"/>
  <c r="AH90" i="1" a="1"/>
  <c r="AH90" i="1" s="1"/>
  <c r="AI64" i="21" s="1"/>
  <c r="AE98" i="1" a="1"/>
  <c r="AE98" i="1" s="1"/>
  <c r="AF72" i="21" s="1"/>
  <c r="AC73" i="1" a="1"/>
  <c r="AC73" i="1" s="1"/>
  <c r="AD47" i="21" s="1"/>
  <c r="AK35" i="1" a="1"/>
  <c r="AK35" i="1" s="1"/>
  <c r="AL9" i="21" s="1"/>
  <c r="AJ35" i="1" a="1"/>
  <c r="AJ35" i="1" s="1"/>
  <c r="AK9" i="21" s="1"/>
  <c r="AE71" i="1" a="1"/>
  <c r="AE71" i="1" s="1"/>
  <c r="AF45" i="21" s="1"/>
  <c r="AK74" i="1" a="1"/>
  <c r="AK74" i="1" s="1"/>
  <c r="AL48" i="21" s="1"/>
  <c r="AG31" i="1" a="1"/>
  <c r="AG31" i="1" s="1"/>
  <c r="AH5" i="21" s="1"/>
  <c r="AK81" i="1" a="1"/>
  <c r="AK81" i="1" s="1"/>
  <c r="AL55" i="21" s="1"/>
  <c r="AJ97" i="1" a="1"/>
  <c r="AJ97" i="1" s="1"/>
  <c r="AK71" i="21" s="1"/>
  <c r="AI89" i="1" a="1"/>
  <c r="AI89" i="1" s="1"/>
  <c r="AJ63" i="21" s="1"/>
  <c r="AH81" i="1" a="1"/>
  <c r="AH81" i="1" s="1"/>
  <c r="AI55" i="21" s="1"/>
  <c r="AF97" i="1" a="1"/>
  <c r="AF97" i="1" s="1"/>
  <c r="AG71" i="21" s="1"/>
  <c r="AE89" i="1" a="1"/>
  <c r="AE89" i="1" s="1"/>
  <c r="AF63" i="21" s="1"/>
  <c r="AD81" i="1" a="1"/>
  <c r="AD81" i="1" s="1"/>
  <c r="AE55" i="21" s="1"/>
  <c r="AB97" i="1" a="1"/>
  <c r="AB97" i="1" s="1"/>
  <c r="AC71" i="21" s="1"/>
  <c r="AI71" i="1" a="1"/>
  <c r="AI71" i="1" s="1"/>
  <c r="AJ45" i="21" s="1"/>
  <c r="AD59" i="1" a="1"/>
  <c r="AD59" i="1" s="1"/>
  <c r="AE33" i="21" s="1"/>
  <c r="AF35" i="1" a="1"/>
  <c r="AF35" i="1" s="1"/>
  <c r="AG9" i="21" s="1"/>
  <c r="AD40" i="1" a="1"/>
  <c r="AD40" i="1" s="1"/>
  <c r="AE14" i="21" s="1"/>
  <c r="AJ54" i="1" a="1"/>
  <c r="AJ54" i="1" s="1"/>
  <c r="AK28" i="21" s="1"/>
  <c r="AG50" i="1" a="1"/>
  <c r="AG50" i="1" s="1"/>
  <c r="AH24" i="21" s="1"/>
  <c r="AC34" i="1" a="1"/>
  <c r="AC34" i="1" s="1"/>
  <c r="AD8" i="21" s="1"/>
  <c r="AI36" i="1" a="1"/>
  <c r="AI36" i="1" s="1"/>
  <c r="AJ10" i="21" s="1"/>
  <c r="AI67" i="1" a="1"/>
  <c r="AI67" i="1" s="1"/>
  <c r="AJ41" i="21" s="1"/>
  <c r="AK73" i="1" a="1"/>
  <c r="AK73" i="1" s="1"/>
  <c r="AL47" i="21" s="1"/>
  <c r="AB57" i="1" a="1"/>
  <c r="AB57" i="1" s="1"/>
  <c r="AC31" i="21" s="1"/>
  <c r="AK80" i="1" a="1"/>
  <c r="AK80" i="1" s="1"/>
  <c r="AL54" i="21" s="1"/>
  <c r="AI96" i="1" a="1"/>
  <c r="AI96" i="1" s="1"/>
  <c r="AJ70" i="21" s="1"/>
  <c r="AH88" i="1" a="1"/>
  <c r="AH88" i="1" s="1"/>
  <c r="AI62" i="21" s="1"/>
  <c r="AG80" i="1" a="1"/>
  <c r="AG80" i="1" s="1"/>
  <c r="AH54" i="21" s="1"/>
  <c r="AE96" i="1" a="1"/>
  <c r="AE96" i="1" s="1"/>
  <c r="AF70" i="21" s="1"/>
  <c r="AE88" i="1" a="1"/>
  <c r="AE88" i="1" s="1"/>
  <c r="AF62" i="21" s="1"/>
  <c r="AD80" i="1" a="1"/>
  <c r="AD80" i="1" s="1"/>
  <c r="AE54" i="21" s="1"/>
  <c r="AB96" i="1" a="1"/>
  <c r="AB96" i="1" s="1"/>
  <c r="AC70" i="21" s="1"/>
  <c r="AL63" i="1" a="1"/>
  <c r="AL63" i="1" s="1"/>
  <c r="AM37" i="21" s="1"/>
  <c r="AL78" i="1" a="1"/>
  <c r="AL78" i="1" s="1"/>
  <c r="AM52" i="21" s="1"/>
  <c r="AJ103" i="1" a="1"/>
  <c r="AJ103" i="1" s="1"/>
  <c r="AK77" i="21" s="1"/>
  <c r="AJ95" i="1" a="1"/>
  <c r="AJ95" i="1" s="1"/>
  <c r="AK69" i="21" s="1"/>
  <c r="AH87" i="1" a="1"/>
  <c r="AH87" i="1" s="1"/>
  <c r="AI61" i="21" s="1"/>
  <c r="AG103" i="1" a="1"/>
  <c r="AG103" i="1" s="1"/>
  <c r="AH77" i="21" s="1"/>
  <c r="AE95" i="1" a="1"/>
  <c r="AE95" i="1" s="1"/>
  <c r="AF69" i="21" s="1"/>
  <c r="AE87" i="1" a="1"/>
  <c r="AE87" i="1" s="1"/>
  <c r="AF61" i="21" s="1"/>
  <c r="AB103" i="1" a="1"/>
  <c r="AB103" i="1" s="1"/>
  <c r="AC77" i="21" s="1"/>
  <c r="AB95" i="1" a="1"/>
  <c r="AB95" i="1" s="1"/>
  <c r="AC69" i="21" s="1"/>
  <c r="AC65" i="1" a="1"/>
  <c r="AC65" i="1" s="1"/>
  <c r="AD39" i="21" s="1"/>
  <c r="AG36" i="1" a="1"/>
  <c r="AG36" i="1" s="1"/>
  <c r="AH10" i="21" s="1"/>
  <c r="AL69" i="1" a="1"/>
  <c r="AL69" i="1" s="1"/>
  <c r="AM43" i="21" s="1"/>
  <c r="AL86" i="1" a="1"/>
  <c r="AL86" i="1" s="1"/>
  <c r="AM60" i="21" s="1"/>
  <c r="AK102" i="1" a="1"/>
  <c r="AK102" i="1" s="1"/>
  <c r="AL76" i="21" s="1"/>
  <c r="AJ94" i="1" a="1"/>
  <c r="AJ94" i="1" s="1"/>
  <c r="AK68" i="21" s="1"/>
  <c r="AH86" i="1" a="1"/>
  <c r="AH86" i="1" s="1"/>
  <c r="AI60" i="21" s="1"/>
  <c r="AF102" i="1" a="1"/>
  <c r="AF102" i="1" s="1"/>
  <c r="AG76" i="21" s="1"/>
  <c r="AF94" i="1" a="1"/>
  <c r="AF94" i="1" s="1"/>
  <c r="AG68" i="21" s="1"/>
  <c r="AE86" i="1" a="1"/>
  <c r="AE86" i="1" s="1"/>
  <c r="AF60" i="21" s="1"/>
  <c r="AB102" i="1" a="1"/>
  <c r="AB102" i="1" s="1"/>
  <c r="AC76" i="21" s="1"/>
  <c r="AB94" i="1" a="1"/>
  <c r="AB94" i="1" s="1"/>
  <c r="AC68" i="21" s="1"/>
  <c r="AH32" i="1" a="1"/>
  <c r="AH32" i="1" s="1"/>
  <c r="AI6" i="21" s="1"/>
  <c r="AD69" i="1" a="1"/>
  <c r="AD69" i="1" s="1"/>
  <c r="AE43" i="21" s="1"/>
  <c r="AE48" i="1" a="1"/>
  <c r="AE48" i="1" s="1"/>
  <c r="AF22" i="21" s="1"/>
  <c r="AE40" i="1" a="1"/>
  <c r="AE40" i="1" s="1"/>
  <c r="AF14" i="21" s="1"/>
  <c r="AJ93" i="1" a="1"/>
  <c r="AJ93" i="1" s="1"/>
  <c r="AK67" i="21" s="1"/>
  <c r="AI85" i="1" a="1"/>
  <c r="AI85" i="1" s="1"/>
  <c r="AJ59" i="21" s="1"/>
  <c r="AG101" i="1" a="1"/>
  <c r="AG101" i="1" s="1"/>
  <c r="AH75" i="21" s="1"/>
  <c r="AE85" i="1" a="1"/>
  <c r="AE85" i="1" s="1"/>
  <c r="AF59" i="21" s="1"/>
  <c r="AB101" i="1" a="1"/>
  <c r="AB101" i="1" s="1"/>
  <c r="AC75" i="21" s="1"/>
  <c r="AB93" i="1" a="1"/>
  <c r="AB93" i="1" s="1"/>
  <c r="AC67" i="21" s="1"/>
  <c r="AI87" i="1" a="1"/>
  <c r="AI87" i="1" s="1"/>
  <c r="AJ61" i="21" s="1"/>
  <c r="AJ70" i="1" a="1"/>
  <c r="AJ70" i="1" s="1"/>
  <c r="AK44" i="21" s="1"/>
  <c r="AF31" i="1" a="1"/>
  <c r="AF31" i="1" s="1"/>
  <c r="AG5" i="21" s="1"/>
  <c r="AC40" i="1" a="1"/>
  <c r="AC40" i="1" s="1"/>
  <c r="AD14" i="21" s="1"/>
  <c r="AE78" i="1" a="1"/>
  <c r="AE78" i="1" s="1"/>
  <c r="AF52" i="21" s="1"/>
  <c r="AK100" i="1" a="1"/>
  <c r="AK100" i="1" s="1"/>
  <c r="AL74" i="21" s="1"/>
  <c r="AJ92" i="1" a="1"/>
  <c r="AJ92" i="1" s="1"/>
  <c r="AK66" i="21" s="1"/>
  <c r="AI84" i="1" a="1"/>
  <c r="AI84" i="1" s="1"/>
  <c r="AJ58" i="21" s="1"/>
  <c r="AG100" i="1" a="1"/>
  <c r="AG100" i="1" s="1"/>
  <c r="AH74" i="21" s="1"/>
  <c r="AF92" i="1" a="1"/>
  <c r="AF92" i="1" s="1"/>
  <c r="AG66" i="21" s="1"/>
  <c r="AE84" i="1" a="1"/>
  <c r="AE84" i="1" s="1"/>
  <c r="AF58" i="21" s="1"/>
  <c r="AC100" i="1" a="1"/>
  <c r="AC100" i="1" s="1"/>
  <c r="AD74" i="21" s="1"/>
  <c r="AB92" i="1" a="1"/>
  <c r="AB92" i="1" s="1"/>
  <c r="AC66" i="21" s="1"/>
  <c r="AA33" i="1"/>
  <c r="AB7" i="21" s="1"/>
  <c r="AA39" i="1"/>
  <c r="AB13" i="21" s="1"/>
  <c r="AD89" i="1" a="1"/>
  <c r="AD89" i="1" s="1"/>
  <c r="AE63" i="21" s="1"/>
  <c r="AB34" i="1" a="1"/>
  <c r="AB34" i="1" s="1"/>
  <c r="AC8" i="21" s="1"/>
  <c r="AI74" i="1" a="1"/>
  <c r="AI74" i="1" s="1"/>
  <c r="AJ48" i="21" s="1"/>
  <c r="AD77" i="1" a="1"/>
  <c r="AD77" i="1" s="1"/>
  <c r="AE51" i="21" s="1"/>
  <c r="AH74" i="1" a="1"/>
  <c r="AH74" i="1" s="1"/>
  <c r="AI48" i="21" s="1"/>
  <c r="AF42" i="1" a="1"/>
  <c r="AF42" i="1" s="1"/>
  <c r="AG16" i="21" s="1"/>
  <c r="AJ63" i="1" a="1"/>
  <c r="AJ63" i="1" s="1"/>
  <c r="AK37" i="21" s="1"/>
  <c r="AK55" i="1" a="1"/>
  <c r="AK55" i="1" s="1"/>
  <c r="AL29" i="21" s="1"/>
  <c r="AD35" i="1" a="1"/>
  <c r="AD35" i="1" s="1"/>
  <c r="AE9" i="21" s="1"/>
  <c r="AH70" i="1" a="1"/>
  <c r="AH70" i="1" s="1"/>
  <c r="AI44" i="21" s="1"/>
  <c r="AL45" i="1" a="1"/>
  <c r="AL45" i="1" s="1"/>
  <c r="AM19" i="21" s="1"/>
  <c r="AL64" i="1" a="1"/>
  <c r="AL64" i="1" s="1"/>
  <c r="AM38" i="21" s="1"/>
  <c r="AB40" i="1" a="1"/>
  <c r="AB40" i="1" s="1"/>
  <c r="AC14" i="21" s="1"/>
  <c r="AF50" i="1" a="1"/>
  <c r="AF50" i="1" s="1"/>
  <c r="AG24" i="21" s="1"/>
  <c r="AI60" i="1" a="1"/>
  <c r="AI60" i="1" s="1"/>
  <c r="AJ34" i="21" s="1"/>
  <c r="AD52" i="1" a="1"/>
  <c r="AD52" i="1" s="1"/>
  <c r="AE26" i="21" s="1"/>
  <c r="AH54" i="1" a="1"/>
  <c r="AH54" i="1" s="1"/>
  <c r="AI28" i="21" s="1"/>
  <c r="AL82" i="1" a="1"/>
  <c r="AL82" i="1" s="1"/>
  <c r="AM56" i="21" s="1"/>
  <c r="AH82" i="1" a="1"/>
  <c r="AH82" i="1" s="1"/>
  <c r="AI56" i="21" s="1"/>
  <c r="AE90" i="1" a="1"/>
  <c r="AE90" i="1" s="1"/>
  <c r="AF64" i="21" s="1"/>
  <c r="AD82" i="1" a="1"/>
  <c r="AD82" i="1" s="1"/>
  <c r="AE56" i="21" s="1"/>
  <c r="AB98" i="1" a="1"/>
  <c r="AB98" i="1" s="1"/>
  <c r="AC72" i="21" s="1"/>
  <c r="AC101" i="1" a="1"/>
  <c r="AC101" i="1" s="1"/>
  <c r="AD75" i="21" s="1"/>
  <c r="AK43" i="1" a="1"/>
  <c r="AK43" i="1" s="1"/>
  <c r="AL17" i="21" s="1"/>
  <c r="AB77" i="1" a="1"/>
  <c r="AB77" i="1" s="1"/>
  <c r="AC51" i="21" s="1"/>
  <c r="AF74" i="1" a="1"/>
  <c r="AF74" i="1" s="1"/>
  <c r="AG48" i="21" s="1"/>
  <c r="AD42" i="1" a="1"/>
  <c r="AD42" i="1" s="1"/>
  <c r="AE16" i="21" s="1"/>
  <c r="AH63" i="1" a="1"/>
  <c r="AH63" i="1" s="1"/>
  <c r="AI37" i="21" s="1"/>
  <c r="AI55" i="1" a="1"/>
  <c r="AI55" i="1" s="1"/>
  <c r="AJ29" i="21" s="1"/>
  <c r="AB35" i="1" a="1"/>
  <c r="AB35" i="1" s="1"/>
  <c r="AC9" i="21" s="1"/>
  <c r="AF70" i="1" a="1"/>
  <c r="AF70" i="1" s="1"/>
  <c r="AG44" i="21" s="1"/>
  <c r="AJ45" i="1" a="1"/>
  <c r="AJ45" i="1" s="1"/>
  <c r="AK19" i="21" s="1"/>
  <c r="AJ64" i="1" a="1"/>
  <c r="AJ64" i="1" s="1"/>
  <c r="AK38" i="21" s="1"/>
  <c r="AK29" i="1" a="1"/>
  <c r="AK29" i="1" s="1"/>
  <c r="AL3" i="21" s="1"/>
  <c r="AL61" i="1" a="1"/>
  <c r="AL61" i="1" s="1"/>
  <c r="AM35" i="21" s="1"/>
  <c r="AD50" i="1" a="1"/>
  <c r="AD50" i="1" s="1"/>
  <c r="AE24" i="21" s="1"/>
  <c r="AG60" i="1" a="1"/>
  <c r="AG60" i="1" s="1"/>
  <c r="AH34" i="21" s="1"/>
  <c r="AB52" i="1" a="1"/>
  <c r="AB52" i="1" s="1"/>
  <c r="AC26" i="21" s="1"/>
  <c r="AF54" i="1" a="1"/>
  <c r="AF54" i="1" s="1"/>
  <c r="AG28" i="21" s="1"/>
  <c r="AF63" i="1" a="1"/>
  <c r="AF63" i="1" s="1"/>
  <c r="AG37" i="21" s="1"/>
  <c r="AD54" i="1" a="1"/>
  <c r="AD54" i="1" s="1"/>
  <c r="AE28" i="21" s="1"/>
  <c r="AJ51" i="1" a="1"/>
  <c r="AJ51" i="1" s="1"/>
  <c r="AK25" i="21" s="1"/>
  <c r="AF29" i="1" a="1"/>
  <c r="AF29" i="1" s="1"/>
  <c r="AG3" i="21" s="1"/>
  <c r="AB60" i="1" a="1"/>
  <c r="AB60" i="1" s="1"/>
  <c r="AC34" i="21" s="1"/>
  <c r="AI51" i="1" a="1"/>
  <c r="AI51" i="1" s="1"/>
  <c r="AJ25" i="21" s="1"/>
  <c r="AF98" i="1" a="1"/>
  <c r="AF98" i="1" s="1"/>
  <c r="AG72" i="21" s="1"/>
  <c r="AB42" i="1" a="1"/>
  <c r="AB42" i="1" s="1"/>
  <c r="AC16" i="21" s="1"/>
  <c r="AD70" i="1" a="1"/>
  <c r="AD70" i="1" s="1"/>
  <c r="AE44" i="21" s="1"/>
  <c r="AG64" i="1" a="1"/>
  <c r="AG64" i="1" s="1"/>
  <c r="AH38" i="21" s="1"/>
  <c r="AG61" i="1" a="1"/>
  <c r="AG61" i="1" s="1"/>
  <c r="AH35" i="21" s="1"/>
  <c r="AF76" i="1" a="1"/>
  <c r="AF76" i="1" s="1"/>
  <c r="AG50" i="21" s="1"/>
  <c r="AJ58" i="1" a="1"/>
  <c r="AJ58" i="1" s="1"/>
  <c r="AK32" i="21" s="1"/>
  <c r="AL53" i="1" a="1"/>
  <c r="AL53" i="1" s="1"/>
  <c r="AM27" i="21" s="1"/>
  <c r="AF68" i="1" a="1"/>
  <c r="AF68" i="1" s="1"/>
  <c r="AG42" i="21" s="1"/>
  <c r="AJ65" i="1" a="1"/>
  <c r="AJ65" i="1" s="1"/>
  <c r="AK39" i="21" s="1"/>
  <c r="AB45" i="1" a="1"/>
  <c r="AB45" i="1" s="1"/>
  <c r="AC19" i="21" s="1"/>
  <c r="AB64" i="1" a="1"/>
  <c r="AB64" i="1" s="1"/>
  <c r="AC38" i="21" s="1"/>
  <c r="AD61" i="1" a="1"/>
  <c r="AD61" i="1" s="1"/>
  <c r="AE35" i="21" s="1"/>
  <c r="AG57" i="1" a="1"/>
  <c r="AG57" i="1" s="1"/>
  <c r="AH31" i="21" s="1"/>
  <c r="AJ79" i="1" a="1"/>
  <c r="AJ79" i="1" s="1"/>
  <c r="AK53" i="21" s="1"/>
  <c r="AD58" i="1" a="1"/>
  <c r="AD58" i="1" s="1"/>
  <c r="AE32" i="21" s="1"/>
  <c r="AL76" i="1" a="1"/>
  <c r="AL76" i="1" s="1"/>
  <c r="AM50" i="21" s="1"/>
  <c r="AL51" i="1" a="1"/>
  <c r="AL51" i="1" s="1"/>
  <c r="AM25" i="21" s="1"/>
  <c r="AC74" i="1" a="1"/>
  <c r="AC74" i="1" s="1"/>
  <c r="AD48" i="21" s="1"/>
  <c r="AK57" i="1" a="1"/>
  <c r="AK57" i="1" s="1"/>
  <c r="AL31" i="21" s="1"/>
  <c r="AK34" i="1" a="1"/>
  <c r="AK34" i="1" s="1"/>
  <c r="AL8" i="21" s="1"/>
  <c r="AE61" i="1" a="1"/>
  <c r="AE61" i="1" s="1"/>
  <c r="AF35" i="21" s="1"/>
  <c r="AD74" i="1" a="1"/>
  <c r="AD74" i="1" s="1"/>
  <c r="AE48" i="21" s="1"/>
  <c r="AH57" i="1" a="1"/>
  <c r="AH57" i="1" s="1"/>
  <c r="AI31" i="21" s="1"/>
  <c r="AI97" i="1" a="1"/>
  <c r="AI97" i="1" s="1"/>
  <c r="AJ71" i="21" s="1"/>
  <c r="AE60" i="1" a="1"/>
  <c r="AE60" i="1" s="1"/>
  <c r="AF34" i="21" s="1"/>
  <c r="AG45" i="1" a="1"/>
  <c r="AG45" i="1" s="1"/>
  <c r="AH19" i="21" s="1"/>
  <c r="AD63" i="1" a="1"/>
  <c r="AD63" i="1" s="1"/>
  <c r="AE37" i="21" s="1"/>
  <c r="AF64" i="1" a="1"/>
  <c r="AF64" i="1" s="1"/>
  <c r="AG38" i="21" s="1"/>
  <c r="AB54" i="1" a="1"/>
  <c r="AB54" i="1" s="1"/>
  <c r="AC28" i="21" s="1"/>
  <c r="AJ57" i="1" a="1"/>
  <c r="AJ57" i="1" s="1"/>
  <c r="AK31" i="21" s="1"/>
  <c r="AI34" i="1" a="1"/>
  <c r="AI34" i="1" s="1"/>
  <c r="AJ8" i="21" s="1"/>
  <c r="AL36" i="1" a="1"/>
  <c r="AL36" i="1" s="1"/>
  <c r="AM10" i="21" s="1"/>
  <c r="AL68" i="1" a="1"/>
  <c r="AL68" i="1" s="1"/>
  <c r="AM42" i="21" s="1"/>
  <c r="AE63" i="1" a="1"/>
  <c r="AE63" i="1" s="1"/>
  <c r="AF37" i="21" s="1"/>
  <c r="AC54" i="1" a="1"/>
  <c r="AC54" i="1" s="1"/>
  <c r="AD28" i="21" s="1"/>
  <c r="AE55" i="1" a="1"/>
  <c r="AE55" i="1" s="1"/>
  <c r="AF29" i="21" s="1"/>
  <c r="AE29" i="1" a="1"/>
  <c r="AE29" i="1" s="1"/>
  <c r="AF3" i="21" s="1"/>
  <c r="AK78" i="1" a="1"/>
  <c r="AK78" i="1" s="1"/>
  <c r="AL52" i="21" s="1"/>
  <c r="AI78" i="1" a="1"/>
  <c r="AI78" i="1" s="1"/>
  <c r="AJ52" i="21" s="1"/>
  <c r="AE79" i="1" a="1"/>
  <c r="AE79" i="1" s="1"/>
  <c r="AF53" i="21" s="1"/>
  <c r="AL81" i="1" a="1"/>
  <c r="AL81" i="1" s="1"/>
  <c r="AM55" i="21" s="1"/>
  <c r="AK65" i="1" a="1"/>
  <c r="AK65" i="1" s="1"/>
  <c r="AL39" i="21" s="1"/>
  <c r="AK79" i="1" a="1"/>
  <c r="AK79" i="1" s="1"/>
  <c r="AL53" i="21" s="1"/>
  <c r="AG38" i="1" a="1"/>
  <c r="AG38" i="1" s="1"/>
  <c r="AH12" i="21" s="1"/>
  <c r="AF95" i="1" a="1"/>
  <c r="AF95" i="1" s="1"/>
  <c r="AG69" i="21" s="1"/>
  <c r="AI43" i="1" a="1"/>
  <c r="AI43" i="1" s="1"/>
  <c r="AJ17" i="21" s="1"/>
  <c r="AD60" i="1" a="1"/>
  <c r="AD60" i="1" s="1"/>
  <c r="AE34" i="21" s="1"/>
  <c r="AJ68" i="1" a="1"/>
  <c r="AJ68" i="1" s="1"/>
  <c r="AK42" i="21" s="1"/>
  <c r="AC63" i="1" a="1"/>
  <c r="AC63" i="1" s="1"/>
  <c r="AD37" i="21" s="1"/>
  <c r="AL58" i="1" a="1"/>
  <c r="AL58" i="1" s="1"/>
  <c r="AM32" i="21" s="1"/>
  <c r="AG65" i="1" a="1"/>
  <c r="AG65" i="1" s="1"/>
  <c r="AH39" i="21" s="1"/>
  <c r="AD34" i="1" a="1"/>
  <c r="AD34" i="1" s="1"/>
  <c r="AE8" i="21" s="1"/>
  <c r="AE53" i="1" a="1"/>
  <c r="AE53" i="1" s="1"/>
  <c r="AF27" i="21" s="1"/>
  <c r="AF38" i="1" a="1"/>
  <c r="AF38" i="1" s="1"/>
  <c r="AG12" i="21" s="1"/>
  <c r="AK72" i="1" a="1"/>
  <c r="AK72" i="1" s="1"/>
  <c r="AL46" i="21" s="1"/>
  <c r="AG67" i="1" a="1"/>
  <c r="AG67" i="1" s="1"/>
  <c r="AH41" i="21" s="1"/>
  <c r="AG56" i="1" a="1"/>
  <c r="AG56" i="1" s="1"/>
  <c r="AH30" i="21" s="1"/>
  <c r="AK66" i="1" a="1"/>
  <c r="AK66" i="1" s="1"/>
  <c r="AL40" i="21" s="1"/>
  <c r="AJ61" i="1" a="1"/>
  <c r="AJ61" i="1" s="1"/>
  <c r="AK35" i="21" s="1"/>
  <c r="AH43" i="1" a="1"/>
  <c r="AH43" i="1" s="1"/>
  <c r="AI17" i="21" s="1"/>
  <c r="AH61" i="1" a="1"/>
  <c r="AH61" i="1" s="1"/>
  <c r="AI35" i="21" s="1"/>
  <c r="AL65" i="1" a="1"/>
  <c r="AL65" i="1" s="1"/>
  <c r="AM39" i="21" s="1"/>
  <c r="AB55" i="1" a="1"/>
  <c r="AB55" i="1" s="1"/>
  <c r="AC29" i="21" s="1"/>
  <c r="AC30" i="1" a="1"/>
  <c r="AC30" i="1" s="1"/>
  <c r="AD4" i="21" s="1"/>
  <c r="AK67" i="1" a="1"/>
  <c r="AK67" i="1" s="1"/>
  <c r="AL41" i="21" s="1"/>
  <c r="AI80" i="1" a="1"/>
  <c r="AI80" i="1" s="1"/>
  <c r="AJ54" i="21" s="1"/>
  <c r="AF88" i="1" a="1"/>
  <c r="AF88" i="1" s="1"/>
  <c r="AG62" i="21" s="1"/>
  <c r="AE80" i="1" a="1"/>
  <c r="AE80" i="1" s="1"/>
  <c r="AF54" i="21" s="1"/>
  <c r="AB88" i="1" a="1"/>
  <c r="AB88" i="1" s="1"/>
  <c r="AC62" i="21" s="1"/>
  <c r="AC81" i="1" a="1"/>
  <c r="AC81" i="1" s="1"/>
  <c r="AD55" i="21" s="1"/>
  <c r="AH76" i="1" a="1"/>
  <c r="AH76" i="1" s="1"/>
  <c r="AI50" i="21" s="1"/>
  <c r="AD76" i="1" a="1"/>
  <c r="AD76" i="1" s="1"/>
  <c r="AE50" i="21" s="1"/>
  <c r="AC51" i="1" a="1"/>
  <c r="AC51" i="1" s="1"/>
  <c r="AD25" i="21" s="1"/>
  <c r="AF78" i="1" a="1"/>
  <c r="AF78" i="1" s="1"/>
  <c r="AG52" i="21" s="1"/>
  <c r="AI75" i="1" a="1"/>
  <c r="AI75" i="1" s="1"/>
  <c r="AJ49" i="21" s="1"/>
  <c r="AD38" i="1" a="1"/>
  <c r="AD38" i="1" s="1"/>
  <c r="AE12" i="21" s="1"/>
  <c r="AI72" i="1" a="1"/>
  <c r="AI72" i="1" s="1"/>
  <c r="AJ46" i="21" s="1"/>
  <c r="AE67" i="1" a="1"/>
  <c r="AE67" i="1" s="1"/>
  <c r="AF41" i="21" s="1"/>
  <c r="AE49" i="1" a="1"/>
  <c r="AE49" i="1" s="1"/>
  <c r="AF23" i="21" s="1"/>
  <c r="AG73" i="1" a="1"/>
  <c r="AG73" i="1" s="1"/>
  <c r="AH47" i="21" s="1"/>
  <c r="AE56" i="1" a="1"/>
  <c r="AE56" i="1" s="1"/>
  <c r="AF30" i="21" s="1"/>
  <c r="AI66" i="1" a="1"/>
  <c r="AI66" i="1" s="1"/>
  <c r="AJ40" i="21" s="1"/>
  <c r="AL95" i="1" a="1"/>
  <c r="AL95" i="1" s="1"/>
  <c r="AM69" i="21" s="1"/>
  <c r="AF87" i="1" a="1"/>
  <c r="AF87" i="1" s="1"/>
  <c r="AG61" i="21" s="1"/>
  <c r="AD103" i="1" a="1"/>
  <c r="AD103" i="1" s="1"/>
  <c r="AE77" i="21" s="1"/>
  <c r="AH45" i="1" a="1"/>
  <c r="AH45" i="1" s="1"/>
  <c r="AI19" i="21" s="1"/>
  <c r="AJ76" i="1" a="1"/>
  <c r="AJ76" i="1" s="1"/>
  <c r="AK50" i="21" s="1"/>
  <c r="AI68" i="1" a="1"/>
  <c r="AI68" i="1" s="1"/>
  <c r="AJ42" i="21" s="1"/>
  <c r="AD64" i="1" a="1"/>
  <c r="AD64" i="1" s="1"/>
  <c r="AE38" i="21" s="1"/>
  <c r="AC64" i="1" a="1"/>
  <c r="AC64" i="1" s="1"/>
  <c r="AD38" i="21" s="1"/>
  <c r="AH58" i="1" a="1"/>
  <c r="AH58" i="1" s="1"/>
  <c r="AI32" i="21" s="1"/>
  <c r="AF86" i="1" a="1"/>
  <c r="AF86" i="1" s="1"/>
  <c r="AG60" i="21" s="1"/>
  <c r="AD102" i="1" a="1"/>
  <c r="AD102" i="1" s="1"/>
  <c r="AE76" i="21" s="1"/>
  <c r="AL80" i="1" a="1"/>
  <c r="AL80" i="1" s="1"/>
  <c r="AM54" i="21" s="1"/>
  <c r="AK68" i="1" a="1"/>
  <c r="AK68" i="1" s="1"/>
  <c r="AL42" i="21" s="1"/>
  <c r="AK51" i="1" a="1"/>
  <c r="AK51" i="1" s="1"/>
  <c r="AL25" i="21" s="1"/>
  <c r="AH65" i="1" a="1"/>
  <c r="AH65" i="1" s="1"/>
  <c r="AI39" i="21" s="1"/>
  <c r="AB51" i="1" a="1"/>
  <c r="AB51" i="1" s="1"/>
  <c r="AC25" i="21" s="1"/>
  <c r="AG53" i="1" a="1"/>
  <c r="AG53" i="1" s="1"/>
  <c r="AH27" i="21" s="1"/>
  <c r="AL75" i="1" a="1"/>
  <c r="AL75" i="1" s="1"/>
  <c r="AM49" i="21" s="1"/>
  <c r="AJ73" i="1" a="1"/>
  <c r="AJ73" i="1" s="1"/>
  <c r="AK47" i="21" s="1"/>
  <c r="AG75" i="1" a="1"/>
  <c r="AG75" i="1" s="1"/>
  <c r="AH49" i="21" s="1"/>
  <c r="AK71" i="1" a="1"/>
  <c r="AK71" i="1" s="1"/>
  <c r="AL45" i="21" s="1"/>
  <c r="AK48" i="1" a="1"/>
  <c r="AK48" i="1" s="1"/>
  <c r="AL22" i="21" s="1"/>
  <c r="AC67" i="1" a="1"/>
  <c r="AC67" i="1" s="1"/>
  <c r="AD41" i="21" s="1"/>
  <c r="AE73" i="1" a="1"/>
  <c r="AE73" i="1" s="1"/>
  <c r="AF47" i="21" s="1"/>
  <c r="AH69" i="1" a="1"/>
  <c r="AH69" i="1" s="1"/>
  <c r="AI43" i="21" s="1"/>
  <c r="AC56" i="1" a="1"/>
  <c r="AC56" i="1" s="1"/>
  <c r="AD30" i="21" s="1"/>
  <c r="AG66" i="1" a="1"/>
  <c r="AG66" i="1" s="1"/>
  <c r="AH40" i="21" s="1"/>
  <c r="AL101" i="1" a="1"/>
  <c r="AL101" i="1" s="1"/>
  <c r="AM75" i="21" s="1"/>
  <c r="AL93" i="1" a="1"/>
  <c r="AL93" i="1" s="1"/>
  <c r="AM67" i="21" s="1"/>
  <c r="AK85" i="1" a="1"/>
  <c r="AK85" i="1" s="1"/>
  <c r="AL59" i="21" s="1"/>
  <c r="AI101" i="1" a="1"/>
  <c r="AI101" i="1" s="1"/>
  <c r="AJ75" i="21" s="1"/>
  <c r="AG93" i="1" a="1"/>
  <c r="AG93" i="1" s="1"/>
  <c r="AH67" i="21" s="1"/>
  <c r="AG85" i="1" a="1"/>
  <c r="AG85" i="1" s="1"/>
  <c r="AH59" i="21" s="1"/>
  <c r="AC93" i="1" a="1"/>
  <c r="AC93" i="1" s="1"/>
  <c r="AD67" i="21" s="1"/>
  <c r="AC85" i="1" a="1"/>
  <c r="AC85" i="1" s="1"/>
  <c r="AD59" i="21" s="1"/>
  <c r="AJ80" i="1" a="1"/>
  <c r="AJ80" i="1" s="1"/>
  <c r="AK54" i="21" s="1"/>
  <c r="AK76" i="1" a="1"/>
  <c r="AK76" i="1" s="1"/>
  <c r="AL50" i="21" s="1"/>
  <c r="AI57" i="1" a="1"/>
  <c r="AI57" i="1" s="1"/>
  <c r="AJ31" i="21" s="1"/>
  <c r="AH78" i="1" a="1"/>
  <c r="AH78" i="1" s="1"/>
  <c r="AI52" i="21" s="1"/>
  <c r="AG78" i="1" a="1"/>
  <c r="AG78" i="1" s="1"/>
  <c r="AH52" i="21" s="1"/>
  <c r="AJ32" i="1" a="1"/>
  <c r="AJ32" i="1" s="1"/>
  <c r="AK6" i="21" s="1"/>
  <c r="AI41" i="1" a="1"/>
  <c r="AI41" i="1" s="1"/>
  <c r="AJ15" i="21" s="1"/>
  <c r="AG72" i="1" a="1"/>
  <c r="AG72" i="1" s="1"/>
  <c r="AH46" i="21" s="1"/>
  <c r="AB78" i="1" a="1"/>
  <c r="AB78" i="1" s="1"/>
  <c r="AC52" i="21" s="1"/>
  <c r="AI32" i="1" a="1"/>
  <c r="AI32" i="1" s="1"/>
  <c r="AJ6" i="21" s="1"/>
  <c r="AH41" i="1" a="1"/>
  <c r="AH41" i="1" s="1"/>
  <c r="AI15" i="21" s="1"/>
  <c r="AC44" i="1" a="1"/>
  <c r="AC44" i="1" s="1"/>
  <c r="AD18" i="21" s="1"/>
  <c r="AJ71" i="1" a="1"/>
  <c r="AJ71" i="1" s="1"/>
  <c r="AK45" i="21" s="1"/>
  <c r="AJ48" i="1" a="1"/>
  <c r="AJ48" i="1" s="1"/>
  <c r="AK22" i="21" s="1"/>
  <c r="AB67" i="1" a="1"/>
  <c r="AB67" i="1" s="1"/>
  <c r="AC41" i="21" s="1"/>
  <c r="AL40" i="1" a="1"/>
  <c r="AL40" i="1" s="1"/>
  <c r="AM14" i="21" s="1"/>
  <c r="AD73" i="1" a="1"/>
  <c r="AD73" i="1" s="1"/>
  <c r="AE47" i="21" s="1"/>
  <c r="AG69" i="1" a="1"/>
  <c r="AG69" i="1" s="1"/>
  <c r="AH43" i="21" s="1"/>
  <c r="AB56" i="1" a="1"/>
  <c r="AB56" i="1" s="1"/>
  <c r="AC30" i="21" s="1"/>
  <c r="AF66" i="1" a="1"/>
  <c r="AF66" i="1" s="1"/>
  <c r="AG40" i="21" s="1"/>
  <c r="AL92" i="1" a="1"/>
  <c r="AL92" i="1" s="1"/>
  <c r="AM66" i="21" s="1"/>
  <c r="AJ84" i="1" a="1"/>
  <c r="AJ84" i="1" s="1"/>
  <c r="AK58" i="21" s="1"/>
  <c r="AI100" i="1" a="1"/>
  <c r="AI100" i="1" s="1"/>
  <c r="AJ74" i="21" s="1"/>
  <c r="AG84" i="1" a="1"/>
  <c r="AG84" i="1" s="1"/>
  <c r="AH58" i="21" s="1"/>
  <c r="AE100" i="1" a="1"/>
  <c r="AE100" i="1" s="1"/>
  <c r="AF74" i="21" s="1"/>
  <c r="AC92" i="1" a="1"/>
  <c r="AC92" i="1" s="1"/>
  <c r="AD66" i="21" s="1"/>
  <c r="AC84" i="1" a="1"/>
  <c r="AC84" i="1" s="1"/>
  <c r="AD58" i="21" s="1"/>
  <c r="AC60" i="1" a="1"/>
  <c r="AC60" i="1" s="1"/>
  <c r="AD34" i="21" s="1"/>
  <c r="AJ34" i="1" a="1"/>
  <c r="AJ34" i="1" s="1"/>
  <c r="AK8" i="21" s="1"/>
  <c r="AG58" i="1" a="1"/>
  <c r="AG58" i="1" s="1"/>
  <c r="AH32" i="21" s="1"/>
  <c r="AJ78" i="1" a="1"/>
  <c r="AJ78" i="1" s="1"/>
  <c r="AK52" i="21" s="1"/>
  <c r="AI56" i="1" a="1"/>
  <c r="AI56" i="1" s="1"/>
  <c r="AJ30" i="21" s="1"/>
  <c r="AL91" i="1" a="1"/>
  <c r="AL91" i="1" s="1"/>
  <c r="AM65" i="21" s="1"/>
  <c r="AJ83" i="1" a="1"/>
  <c r="AJ83" i="1" s="1"/>
  <c r="AK57" i="21" s="1"/>
  <c r="AH99" i="1" a="1"/>
  <c r="AH99" i="1" s="1"/>
  <c r="AI73" i="21" s="1"/>
  <c r="AG91" i="1" a="1"/>
  <c r="AG91" i="1" s="1"/>
  <c r="AH65" i="21" s="1"/>
  <c r="AE99" i="1" a="1"/>
  <c r="AE99" i="1" s="1"/>
  <c r="AF73" i="21" s="1"/>
  <c r="AD91" i="1" a="1"/>
  <c r="AD91" i="1" s="1"/>
  <c r="AE65" i="21" s="1"/>
  <c r="AB83" i="1" a="1"/>
  <c r="AB83" i="1" s="1"/>
  <c r="AC57" i="21" s="1"/>
  <c r="AH29" i="1" a="1"/>
  <c r="AH29" i="1" s="1"/>
  <c r="AI3" i="21" s="1"/>
  <c r="AB70" i="1" a="1"/>
  <c r="AB70" i="1" s="1"/>
  <c r="AC44" i="21" s="1"/>
  <c r="AI76" i="1" a="1"/>
  <c r="AI76" i="1" s="1"/>
  <c r="AJ50" i="21" s="1"/>
  <c r="AK58" i="1" a="1"/>
  <c r="AK58" i="1" s="1"/>
  <c r="AL32" i="21" s="1"/>
  <c r="AC45" i="1" a="1"/>
  <c r="AC45" i="1" s="1"/>
  <c r="AD19" i="21" s="1"/>
  <c r="AE34" i="1" a="1"/>
  <c r="AE34" i="1" s="1"/>
  <c r="AF8" i="21" s="1"/>
  <c r="AJ36" i="1" a="1"/>
  <c r="AJ36" i="1" s="1"/>
  <c r="AK10" i="21" s="1"/>
  <c r="AH38" i="1" a="1"/>
  <c r="AH38" i="1" s="1"/>
  <c r="AI12" i="21" s="1"/>
  <c r="AL72" i="1" a="1"/>
  <c r="AL72" i="1" s="1"/>
  <c r="AM46" i="21" s="1"/>
  <c r="AK75" i="1" a="1"/>
  <c r="AK75" i="1" s="1"/>
  <c r="AL49" i="21" s="1"/>
  <c r="AF41" i="1" a="1"/>
  <c r="AF41" i="1" s="1"/>
  <c r="AG15" i="21" s="1"/>
  <c r="AH71" i="1" a="1"/>
  <c r="AH71" i="1" s="1"/>
  <c r="AI45" i="21" s="1"/>
  <c r="AH48" i="1" a="1"/>
  <c r="AH48" i="1" s="1"/>
  <c r="AI22" i="21" s="1"/>
  <c r="AJ40" i="1" a="1"/>
  <c r="AJ40" i="1" s="1"/>
  <c r="AK14" i="21" s="1"/>
  <c r="AB73" i="1" a="1"/>
  <c r="AB73" i="1" s="1"/>
  <c r="AC47" i="21" s="1"/>
  <c r="AL52" i="1" a="1"/>
  <c r="AL52" i="1" s="1"/>
  <c r="AM26" i="21" s="1"/>
  <c r="AD66" i="1" a="1"/>
  <c r="AD66" i="1" s="1"/>
  <c r="AE40" i="21" s="1"/>
  <c r="AK82" i="1" a="1"/>
  <c r="AK82" i="1" s="1"/>
  <c r="AL56" i="21" s="1"/>
  <c r="AG82" i="1" a="1"/>
  <c r="AG82" i="1" s="1"/>
  <c r="AH56" i="21" s="1"/>
  <c r="AD90" i="1" a="1"/>
  <c r="AD90" i="1" s="1"/>
  <c r="AE64" i="21" s="1"/>
  <c r="AC82" i="1" a="1"/>
  <c r="AC82" i="1" s="1"/>
  <c r="AD56" i="21" s="1"/>
  <c r="AI29" i="1" a="1"/>
  <c r="AI29" i="1" s="1"/>
  <c r="AJ3" i="21" s="1"/>
  <c r="AG43" i="1" a="1"/>
  <c r="AG43" i="1" s="1"/>
  <c r="AH17" i="21" s="1"/>
  <c r="AF43" i="1" a="1"/>
  <c r="AF43" i="1" s="1"/>
  <c r="AG17" i="21" s="1"/>
  <c r="AH49" i="1" a="1"/>
  <c r="AH49" i="1" s="1"/>
  <c r="AI23" i="21" s="1"/>
  <c r="AJ75" i="1" a="1"/>
  <c r="AJ75" i="1" s="1"/>
  <c r="AK49" i="21" s="1"/>
  <c r="AL89" i="1" a="1"/>
  <c r="AL89" i="1" s="1"/>
  <c r="AM63" i="21" s="1"/>
  <c r="AH89" i="1" a="1"/>
  <c r="AH89" i="1" s="1"/>
  <c r="AI63" i="21" s="1"/>
  <c r="AG81" i="1" a="1"/>
  <c r="AG81" i="1" s="1"/>
  <c r="AH55" i="21" s="1"/>
  <c r="AD97" i="1" a="1"/>
  <c r="AD97" i="1" s="1"/>
  <c r="AE71" i="21" s="1"/>
  <c r="AC89" i="1" a="1"/>
  <c r="AC89" i="1" s="1"/>
  <c r="AD63" i="21" s="1"/>
  <c r="AH64" i="1" a="1"/>
  <c r="AH64" i="1" s="1"/>
  <c r="AI38" i="21" s="1"/>
  <c r="AF55" i="1" a="1"/>
  <c r="AF55" i="1" s="1"/>
  <c r="AG29" i="21" s="1"/>
  <c r="AL34" i="1" a="1"/>
  <c r="AL34" i="1" s="1"/>
  <c r="AM8" i="21" s="1"/>
  <c r="AG29" i="1" a="1"/>
  <c r="AG29" i="1" s="1"/>
  <c r="AH3" i="21" s="1"/>
  <c r="AE45" i="1" a="1"/>
  <c r="AE45" i="1" s="1"/>
  <c r="AF19" i="21" s="1"/>
  <c r="AB63" i="1" a="1"/>
  <c r="AB63" i="1" s="1"/>
  <c r="AC37" i="21" s="1"/>
  <c r="AD57" i="1" a="1"/>
  <c r="AD57" i="1" s="1"/>
  <c r="AE31" i="21" s="1"/>
  <c r="AI38" i="1" a="1"/>
  <c r="AI38" i="1" s="1"/>
  <c r="AJ12" i="21" s="1"/>
  <c r="AL42" i="1" a="1"/>
  <c r="AL42" i="1" s="1"/>
  <c r="AM16" i="21" s="1"/>
  <c r="AD41" i="1" a="1"/>
  <c r="AD41" i="1" s="1"/>
  <c r="AE15" i="21" s="1"/>
  <c r="AF48" i="1" a="1"/>
  <c r="AF48" i="1" s="1"/>
  <c r="AG22" i="21" s="1"/>
  <c r="AJ31" i="1" a="1"/>
  <c r="AJ31" i="1" s="1"/>
  <c r="AK5" i="21" s="1"/>
  <c r="AH40" i="1" a="1"/>
  <c r="AH40" i="1" s="1"/>
  <c r="AI14" i="21" s="1"/>
  <c r="AL50" i="1" a="1"/>
  <c r="AL50" i="1" s="1"/>
  <c r="AM24" i="21" s="1"/>
  <c r="AC69" i="1" a="1"/>
  <c r="AC69" i="1" s="1"/>
  <c r="AD43" i="21" s="1"/>
  <c r="AI52" i="1" a="1"/>
  <c r="AI52" i="1" s="1"/>
  <c r="AJ26" i="21" s="1"/>
  <c r="AB66" i="1" a="1"/>
  <c r="AB66" i="1" s="1"/>
  <c r="AC40" i="21" s="1"/>
  <c r="AL88" i="1" a="1"/>
  <c r="AL88" i="1" s="1"/>
  <c r="AM62" i="21" s="1"/>
  <c r="AD88" i="1" a="1"/>
  <c r="AD88" i="1" s="1"/>
  <c r="AE62" i="21" s="1"/>
  <c r="AC80" i="1" a="1"/>
  <c r="AC80" i="1" s="1"/>
  <c r="AD54" i="21" s="1"/>
  <c r="AK103" i="1" a="1"/>
  <c r="AK103" i="1" s="1"/>
  <c r="AL77" i="21" s="1"/>
  <c r="AE77" i="1" a="1"/>
  <c r="AE77" i="1" s="1"/>
  <c r="AF51" i="21" s="1"/>
  <c r="AC70" i="1" a="1"/>
  <c r="AC70" i="1" s="1"/>
  <c r="AD44" i="21" s="1"/>
  <c r="AF45" i="1" a="1"/>
  <c r="AF45" i="1" s="1"/>
  <c r="AG19" i="21" s="1"/>
  <c r="AE64" i="1" a="1"/>
  <c r="AE64" i="1" s="1"/>
  <c r="AF38" i="21" s="1"/>
  <c r="AL67" i="1" a="1"/>
  <c r="AL67" i="1" s="1"/>
  <c r="AM41" i="21" s="1"/>
  <c r="AK36" i="1" a="1"/>
  <c r="AK36" i="1" s="1"/>
  <c r="AL10" i="21" s="1"/>
  <c r="AL87" i="1" a="1"/>
  <c r="AL87" i="1" s="1"/>
  <c r="AM61" i="21" s="1"/>
  <c r="AI95" i="1" a="1"/>
  <c r="AI95" i="1" s="1"/>
  <c r="AJ69" i="21" s="1"/>
  <c r="AD87" i="1" a="1"/>
  <c r="AD87" i="1" s="1"/>
  <c r="AE61" i="21" s="1"/>
  <c r="AL57" i="1" a="1"/>
  <c r="AL57" i="1" s="1"/>
  <c r="AM31" i="21" s="1"/>
  <c r="AB74" i="1" a="1"/>
  <c r="AB74" i="1" s="1"/>
  <c r="AC48" i="21" s="1"/>
  <c r="AF61" i="1" a="1"/>
  <c r="AF61" i="1" s="1"/>
  <c r="AG35" i="21" s="1"/>
  <c r="AD29" i="1" a="1"/>
  <c r="AD29" i="1" s="1"/>
  <c r="AE3" i="21" s="1"/>
  <c r="AG79" i="1" a="1"/>
  <c r="AG79" i="1" s="1"/>
  <c r="AH53" i="21" s="1"/>
  <c r="AG77" i="1" a="1"/>
  <c r="AG77" i="1" s="1"/>
  <c r="AH51" i="21" s="1"/>
  <c r="AL74" i="1" a="1"/>
  <c r="AL74" i="1" s="1"/>
  <c r="AM48" i="21" s="1"/>
  <c r="AI42" i="1" a="1"/>
  <c r="AI42" i="1" s="1"/>
  <c r="AJ16" i="21" s="1"/>
  <c r="AB41" i="1" a="1"/>
  <c r="AB41" i="1" s="1"/>
  <c r="AC15" i="21" s="1"/>
  <c r="AC59" i="1" a="1"/>
  <c r="AC59" i="1" s="1"/>
  <c r="AD33" i="21" s="1"/>
  <c r="AH35" i="1" a="1"/>
  <c r="AH35" i="1" s="1"/>
  <c r="AI9" i="21" s="1"/>
  <c r="AK70" i="1" a="1"/>
  <c r="AK70" i="1" s="1"/>
  <c r="AL44" i="21" s="1"/>
  <c r="AD71" i="1" a="1"/>
  <c r="AD71" i="1" s="1"/>
  <c r="AE45" i="21" s="1"/>
  <c r="AD48" i="1" a="1"/>
  <c r="AD48" i="1" s="1"/>
  <c r="AE22" i="21" s="1"/>
  <c r="AH31" i="1" a="1"/>
  <c r="AH31" i="1" s="1"/>
  <c r="AI5" i="21" s="1"/>
  <c r="AF40" i="1" a="1"/>
  <c r="AF40" i="1" s="1"/>
  <c r="AG14" i="21" s="1"/>
  <c r="AJ50" i="1" a="1"/>
  <c r="AJ50" i="1" s="1"/>
  <c r="AK24" i="21" s="1"/>
  <c r="AG52" i="1" a="1"/>
  <c r="AG52" i="1" s="1"/>
  <c r="AH26" i="21" s="1"/>
  <c r="AL54" i="1" a="1"/>
  <c r="AL54" i="1" s="1"/>
  <c r="AM28" i="21" s="1"/>
  <c r="AJ102" i="1" a="1"/>
  <c r="AJ102" i="1" s="1"/>
  <c r="AK76" i="21" s="1"/>
  <c r="AI94" i="1" a="1"/>
  <c r="AI94" i="1" s="1"/>
  <c r="AJ68" i="21" s="1"/>
  <c r="AE94" i="1" a="1"/>
  <c r="AE94" i="1" s="1"/>
  <c r="AF68" i="21" s="1"/>
  <c r="AD86" i="1" a="1"/>
  <c r="AD86" i="1" s="1"/>
  <c r="AE60" i="21" s="1"/>
  <c r="AG55" i="1" a="1"/>
  <c r="AG55" i="1" s="1"/>
  <c r="AH29" i="21" s="1"/>
  <c r="AI61" i="1" a="1"/>
  <c r="AI61" i="1" s="1"/>
  <c r="AJ35" i="21" s="1"/>
  <c r="AD45" i="1" a="1"/>
  <c r="AD45" i="1" s="1"/>
  <c r="AE19" i="21" s="1"/>
  <c r="AL85" i="1" a="1"/>
  <c r="AL85" i="1" s="1"/>
  <c r="AM59" i="21" s="1"/>
  <c r="AI93" i="1" a="1"/>
  <c r="AI93" i="1" s="1"/>
  <c r="AJ67" i="21" s="1"/>
  <c r="AH85" i="1" a="1"/>
  <c r="AH85" i="1" s="1"/>
  <c r="AI59" i="21" s="1"/>
  <c r="AF101" i="1" a="1"/>
  <c r="AF101" i="1" s="1"/>
  <c r="AG75" i="21" s="1"/>
  <c r="AD85" i="1" a="1"/>
  <c r="AD85" i="1" s="1"/>
  <c r="AE59" i="21" s="1"/>
  <c r="AL84" i="1" a="1"/>
  <c r="AL84" i="1" s="1"/>
  <c r="AM58" i="21" s="1"/>
  <c r="AJ100" i="1" a="1"/>
  <c r="AJ100" i="1" s="1"/>
  <c r="AK74" i="21" s="1"/>
  <c r="AI92" i="1" a="1"/>
  <c r="AI92" i="1" s="1"/>
  <c r="AJ66" i="21" s="1"/>
  <c r="AH84" i="1" a="1"/>
  <c r="AH84" i="1" s="1"/>
  <c r="AI58" i="21" s="1"/>
  <c r="AF100" i="1" a="1"/>
  <c r="AF100" i="1" s="1"/>
  <c r="AG74" i="21" s="1"/>
  <c r="AE92" i="1" a="1"/>
  <c r="AE92" i="1" s="1"/>
  <c r="AF66" i="21" s="1"/>
  <c r="AD84" i="1" a="1"/>
  <c r="AD84" i="1" s="1"/>
  <c r="AE58" i="21" s="1"/>
  <c r="AB100" i="1" a="1"/>
  <c r="AB100" i="1" s="1"/>
  <c r="AC74" i="21" s="1"/>
  <c r="AJ77" i="1" a="1"/>
  <c r="AJ77" i="1" s="1"/>
  <c r="AK51" i="21" s="1"/>
  <c r="AI86" i="1" a="1"/>
  <c r="AI86" i="1" s="1"/>
  <c r="AJ60" i="21" s="1"/>
  <c r="AF36" i="1" a="1"/>
  <c r="AF36" i="1" s="1"/>
  <c r="AG10" i="21" s="1"/>
  <c r="AK69" i="1" a="1"/>
  <c r="AK69" i="1" s="1"/>
  <c r="AL43" i="21" s="1"/>
  <c r="AG86" i="1" a="1"/>
  <c r="AG86" i="1" s="1"/>
  <c r="AH60" i="21" s="1"/>
  <c r="AH83" i="1" a="1"/>
  <c r="AH83" i="1" s="1"/>
  <c r="AI57" i="21" s="1"/>
  <c r="AL70" i="1" a="1"/>
  <c r="AL70" i="1" s="1"/>
  <c r="AM44" i="21" s="1"/>
  <c r="AL56" i="1" a="1"/>
  <c r="AL56" i="1" s="1"/>
  <c r="AM30" i="21" s="1"/>
  <c r="AD92" i="1" a="1"/>
  <c r="AD92" i="1" s="1"/>
  <c r="AE66" i="21" s="1"/>
  <c r="AH80" i="1" a="1"/>
  <c r="AH80" i="1" s="1"/>
  <c r="AI54" i="21" s="1"/>
  <c r="AD53" i="1" a="1"/>
  <c r="AD53" i="1" s="1"/>
  <c r="AE27" i="21" s="1"/>
  <c r="AD49" i="1" a="1"/>
  <c r="AD49" i="1" s="1"/>
  <c r="AE23" i="21" s="1"/>
  <c r="AF80" i="1" a="1"/>
  <c r="AF80" i="1" s="1"/>
  <c r="AG54" i="21" s="1"/>
  <c r="AH77" i="1" a="1"/>
  <c r="AH77" i="1" s="1"/>
  <c r="AI51" i="21" s="1"/>
  <c r="AL41" i="1" a="1"/>
  <c r="AL41" i="1" s="1"/>
  <c r="AM15" i="21" s="1"/>
  <c r="AF69" i="1" a="1"/>
  <c r="AF69" i="1" s="1"/>
  <c r="AG43" i="21" s="1"/>
  <c r="AE103" i="1" a="1"/>
  <c r="AE103" i="1" s="1"/>
  <c r="AF77" i="21" s="1"/>
  <c r="AC83" i="1" a="1"/>
  <c r="AC83" i="1" s="1"/>
  <c r="AD57" i="21" s="1"/>
  <c r="AG32" i="1" a="1"/>
  <c r="AG32" i="1" s="1"/>
  <c r="AH6" i="21" s="1"/>
  <c r="AC103" i="1" a="1"/>
  <c r="AC103" i="1" s="1"/>
  <c r="AD77" i="21" s="1"/>
  <c r="AH92" i="1" a="1"/>
  <c r="AH92" i="1" s="1"/>
  <c r="AI66" i="21" s="1"/>
  <c r="AE97" i="1" a="1"/>
  <c r="AE97" i="1" s="1"/>
  <c r="AF71" i="21" s="1"/>
  <c r="AH91" i="1" a="1"/>
  <c r="AH91" i="1" s="1"/>
  <c r="AI65" i="21" s="1"/>
  <c r="AI88" i="1" a="1"/>
  <c r="AI88" i="1" s="1"/>
  <c r="AJ62" i="21" s="1"/>
  <c r="AG88" i="1" a="1"/>
  <c r="AG88" i="1" s="1"/>
  <c r="AH62" i="21" s="1"/>
  <c r="AE31" i="1" a="1"/>
  <c r="AE31" i="1" s="1"/>
  <c r="AF5" i="21" s="1"/>
  <c r="AG102" i="1" a="1"/>
  <c r="AG102" i="1" s="1"/>
  <c r="AH76" i="21" s="1"/>
  <c r="AI99" i="1" a="1"/>
  <c r="AI99" i="1" s="1"/>
  <c r="AJ73" i="21" s="1"/>
  <c r="AJ96" i="1" a="1"/>
  <c r="AJ96" i="1" s="1"/>
  <c r="AK70" i="21" s="1"/>
  <c r="AC88" i="1" a="1"/>
  <c r="AC88" i="1" s="1"/>
  <c r="AD62" i="21" s="1"/>
  <c r="AJ42" i="1" a="1"/>
  <c r="AJ42" i="1" s="1"/>
  <c r="AK16" i="21" s="1"/>
  <c r="AD55" i="1" a="1"/>
  <c r="AD55" i="1" s="1"/>
  <c r="AE29" i="21" s="1"/>
  <c r="AH68" i="1" a="1"/>
  <c r="AH68" i="1" s="1"/>
  <c r="AI42" i="21" s="1"/>
  <c r="AJ52" i="1" a="1"/>
  <c r="AJ52" i="1" s="1"/>
  <c r="AK26" i="21" s="1"/>
  <c r="AK83" i="1" a="1"/>
  <c r="AK83" i="1" s="1"/>
  <c r="AL57" i="21" s="1"/>
  <c r="AE102" i="1" a="1"/>
  <c r="AE102" i="1" s="1"/>
  <c r="AF76" i="21" s="1"/>
  <c r="AC50" i="1" a="1"/>
  <c r="AC50" i="1" s="1"/>
  <c r="AD24" i="21" s="1"/>
  <c r="AH52" i="1" a="1"/>
  <c r="AH52" i="1" s="1"/>
  <c r="AI26" i="21" s="1"/>
  <c r="AF65" i="1" a="1"/>
  <c r="AF65" i="1" s="1"/>
  <c r="AG39" i="21" s="1"/>
  <c r="AC102" i="1" a="1"/>
  <c r="AC102" i="1" s="1"/>
  <c r="AD76" i="21" s="1"/>
  <c r="AF96" i="1" a="1"/>
  <c r="AF96" i="1" s="1"/>
  <c r="AG70" i="21" s="1"/>
  <c r="AI90" i="1" a="1"/>
  <c r="AI90" i="1" s="1"/>
  <c r="AJ64" i="21" s="1"/>
  <c r="AK84" i="1" a="1"/>
  <c r="AK84" i="1" s="1"/>
  <c r="AL58" i="21" s="1"/>
  <c r="AK38" i="1" a="1"/>
  <c r="AK38" i="1" s="1"/>
  <c r="AL12" i="21" s="1"/>
  <c r="AD68" i="1" a="1"/>
  <c r="AD68" i="1" s="1"/>
  <c r="AE42" i="21" s="1"/>
  <c r="AF93" i="1" a="1"/>
  <c r="AF93" i="1" s="1"/>
  <c r="AG67" i="21" s="1"/>
  <c r="AK101" i="1" a="1"/>
  <c r="AK101" i="1" s="1"/>
  <c r="AL75" i="21" s="1"/>
  <c r="AD93" i="1" a="1"/>
  <c r="AD93" i="1" s="1"/>
  <c r="AE67" i="21" s="1"/>
  <c r="AG87" i="1" a="1"/>
  <c r="AG87" i="1" s="1"/>
  <c r="AH61" i="21" s="1"/>
  <c r="AJ98" i="1" a="1"/>
  <c r="AJ98" i="1" s="1"/>
  <c r="AK72" i="21" s="1"/>
  <c r="AC29" i="1" a="1"/>
  <c r="AC29" i="1" s="1"/>
  <c r="AD3" i="21" s="1"/>
  <c r="Y98" i="1"/>
  <c r="Z98" i="1" s="1"/>
  <c r="Y82" i="1"/>
  <c r="Z82" i="1" s="1"/>
  <c r="Y86" i="1"/>
  <c r="Z86" i="1" s="1"/>
  <c r="Y85" i="1"/>
  <c r="Z85" i="1" s="1"/>
  <c r="Y93" i="1"/>
  <c r="Z93" i="1" s="1"/>
  <c r="Y84" i="1"/>
  <c r="Z84" i="1" s="1"/>
  <c r="Y94" i="1"/>
  <c r="Z94" i="1" s="1"/>
  <c r="Y92" i="1"/>
  <c r="Z92" i="1" s="1"/>
  <c r="Y81" i="1"/>
  <c r="Z81" i="1" s="1"/>
  <c r="Y80" i="1"/>
  <c r="Z80" i="1" s="1"/>
  <c r="Y102" i="1"/>
  <c r="Z102" i="1" s="1"/>
  <c r="Y91" i="1"/>
  <c r="Z91" i="1" s="1"/>
  <c r="Y89" i="1"/>
  <c r="Z89" i="1" s="1"/>
  <c r="Y97" i="1"/>
  <c r="Z97" i="1" s="1"/>
  <c r="Y96" i="1"/>
  <c r="Z96" i="1" s="1"/>
  <c r="Y87" i="1"/>
  <c r="Z87" i="1" s="1"/>
  <c r="Y95" i="1"/>
  <c r="Z95" i="1" s="1"/>
  <c r="Y101" i="1"/>
  <c r="Z101" i="1" s="1"/>
  <c r="Y100" i="1"/>
  <c r="Z100" i="1" s="1"/>
  <c r="Y83" i="1"/>
  <c r="Z83" i="1" s="1"/>
  <c r="Y99" i="1"/>
  <c r="Z99" i="1" s="1"/>
  <c r="Y103" i="1"/>
  <c r="Z103" i="1" s="1"/>
  <c r="Y90" i="1"/>
  <c r="Z90" i="1" s="1"/>
  <c r="Y88" i="1"/>
  <c r="Z88" i="1" s="1"/>
  <c r="Y69" i="1"/>
  <c r="Z69" i="1" s="1"/>
  <c r="Y79" i="1"/>
  <c r="Z79" i="1" s="1"/>
  <c r="Y78" i="1"/>
  <c r="Z78" i="1" s="1"/>
  <c r="Y67" i="1"/>
  <c r="Z67" i="1" s="1"/>
  <c r="Y75" i="1"/>
  <c r="Z75" i="1" s="1"/>
  <c r="Y73" i="1"/>
  <c r="Z73" i="1" s="1"/>
  <c r="Y48" i="1"/>
  <c r="Z48" i="1" s="1"/>
  <c r="Y37" i="1"/>
  <c r="Z37" i="1" s="1"/>
  <c r="Y39" i="1"/>
  <c r="Z39" i="1" s="1"/>
  <c r="Y68" i="1"/>
  <c r="Z68" i="1" s="1"/>
  <c r="Y43" i="1"/>
  <c r="Z43" i="1" s="1"/>
  <c r="Y34" i="1"/>
  <c r="Z34" i="1" s="1"/>
  <c r="Y49" i="1"/>
  <c r="Z49" i="1" s="1"/>
  <c r="Y31" i="1"/>
  <c r="Z31" i="1" s="1"/>
  <c r="Y38" i="1"/>
  <c r="Z38" i="1" s="1"/>
  <c r="Y76" i="1"/>
  <c r="Z76" i="1" s="1"/>
  <c r="Y47" i="1"/>
  <c r="Z47" i="1" s="1"/>
  <c r="Y29" i="1"/>
  <c r="Y74" i="1"/>
  <c r="Z74" i="1" s="1"/>
  <c r="Y40" i="1"/>
  <c r="Z40" i="1" s="1"/>
  <c r="Y53" i="1"/>
  <c r="Z53" i="1" s="1"/>
  <c r="Y61" i="1"/>
  <c r="Z61" i="1" s="1"/>
  <c r="Y50" i="1"/>
  <c r="Z50" i="1" s="1"/>
  <c r="Y66" i="1"/>
  <c r="Z66" i="1" s="1"/>
  <c r="Y65" i="1"/>
  <c r="Z65" i="1" s="1"/>
  <c r="Y45" i="1"/>
  <c r="Z45" i="1" s="1"/>
  <c r="Y58" i="1"/>
  <c r="Z58" i="1" s="1"/>
  <c r="Y56" i="1"/>
  <c r="Z56" i="1" s="1"/>
  <c r="Y59" i="1"/>
  <c r="Z59" i="1" s="1"/>
  <c r="Y72" i="1"/>
  <c r="Z72" i="1" s="1"/>
  <c r="Y64" i="1"/>
  <c r="Z64" i="1" s="1"/>
  <c r="Y60" i="1"/>
  <c r="Z60" i="1" s="1"/>
  <c r="Y32" i="1"/>
  <c r="Z32" i="1" s="1"/>
  <c r="Y41" i="1"/>
  <c r="Z41" i="1" s="1"/>
  <c r="Y46" i="1"/>
  <c r="Z46" i="1" s="1"/>
  <c r="Y71" i="1"/>
  <c r="Z71" i="1" s="1"/>
  <c r="Y77" i="1"/>
  <c r="Z77" i="1" s="1"/>
  <c r="Y35" i="1"/>
  <c r="Z35" i="1" s="1"/>
  <c r="Y30" i="1"/>
  <c r="Z30" i="1" s="1"/>
  <c r="Y63" i="1"/>
  <c r="Z63" i="1" s="1"/>
  <c r="Y57" i="1"/>
  <c r="Z57" i="1" s="1"/>
  <c r="Y54" i="1"/>
  <c r="Z54" i="1" s="1"/>
  <c r="Y52" i="1"/>
  <c r="Z52" i="1" s="1"/>
  <c r="Y44" i="1"/>
  <c r="Z44" i="1" s="1"/>
  <c r="Y42" i="1"/>
  <c r="Z42" i="1" s="1"/>
  <c r="Y33" i="1"/>
  <c r="Z33" i="1" s="1"/>
  <c r="Y36" i="1"/>
  <c r="Z36" i="1" s="1"/>
  <c r="Y62" i="1"/>
  <c r="Z62" i="1" s="1"/>
  <c r="Y55" i="1"/>
  <c r="Z55" i="1" s="1"/>
  <c r="Y70" i="1"/>
  <c r="Z70" i="1" s="1"/>
  <c r="Y51" i="1"/>
  <c r="Z51" i="1" s="1"/>
  <c r="Z10" i="1"/>
  <c r="AA4" i="20" s="1"/>
  <c r="Z14" i="1"/>
  <c r="AA8" i="20" s="1"/>
  <c r="Z11" i="1"/>
  <c r="AA5" i="20" s="1"/>
  <c r="Z17" i="1"/>
  <c r="AA11" i="20" s="1"/>
  <c r="Z13" i="1"/>
  <c r="AA7" i="20" s="1"/>
  <c r="Z16" i="1"/>
  <c r="AA10" i="20" s="1"/>
  <c r="Z9" i="1"/>
  <c r="AA3" i="20" s="1"/>
  <c r="Z12" i="1"/>
  <c r="AA6" i="20" s="1"/>
  <c r="Z18" i="1"/>
  <c r="AA12" i="20" s="1"/>
  <c r="Z15" i="1"/>
  <c r="AA9" i="20" s="1"/>
  <c r="AB239" i="21" l="1"/>
  <c r="AB260" i="21"/>
  <c r="AA251" i="21"/>
  <c r="AB247" i="21"/>
  <c r="AA241" i="21"/>
  <c r="AA260" i="21"/>
  <c r="AB248" i="21"/>
  <c r="AA237" i="21"/>
  <c r="AB259" i="21"/>
  <c r="AA239" i="21"/>
  <c r="AB251" i="21"/>
  <c r="AA244" i="21"/>
  <c r="AA247" i="21"/>
  <c r="AA250" i="21"/>
  <c r="AB258" i="21"/>
  <c r="AA255" i="21"/>
  <c r="AA264" i="21"/>
  <c r="AB253" i="21"/>
  <c r="AB262" i="21"/>
  <c r="AB235" i="21"/>
  <c r="O22" i="16"/>
  <c r="AB231" i="21"/>
  <c r="AB250" i="21"/>
  <c r="AA235" i="21"/>
  <c r="AB245" i="21"/>
  <c r="AA257" i="21"/>
  <c r="AA246" i="21"/>
  <c r="AB236" i="21"/>
  <c r="AA248" i="21"/>
  <c r="AA245" i="21"/>
  <c r="AB263" i="21"/>
  <c r="AB265" i="21"/>
  <c r="AB244" i="21"/>
  <c r="AA231" i="21"/>
  <c r="AA249" i="21"/>
  <c r="AA233" i="21"/>
  <c r="AB255" i="21"/>
  <c r="AA256" i="21"/>
  <c r="AB241" i="21"/>
  <c r="AA259" i="21"/>
  <c r="AA263" i="21"/>
  <c r="AA253" i="21"/>
  <c r="AA228" i="21"/>
  <c r="AB246" i="21"/>
  <c r="AB257" i="21"/>
  <c r="AB229" i="21"/>
  <c r="AA236" i="21"/>
  <c r="AB230" i="21"/>
  <c r="AA232" i="21"/>
  <c r="AA252" i="21"/>
  <c r="AB266" i="21"/>
  <c r="AB256" i="21"/>
  <c r="AA266" i="21"/>
  <c r="AB232" i="21"/>
  <c r="AB243" i="21"/>
  <c r="AB240" i="21"/>
  <c r="AA234" i="21"/>
  <c r="AA265" i="21"/>
  <c r="AB233" i="21"/>
  <c r="E22" i="16"/>
  <c r="K22" i="16"/>
  <c r="G22" i="16"/>
  <c r="L22" i="16"/>
  <c r="F22" i="16"/>
  <c r="H28" i="16"/>
  <c r="I28" i="16"/>
  <c r="O32" i="16"/>
  <c r="J29" i="16"/>
  <c r="H36" i="16"/>
  <c r="J33" i="16"/>
  <c r="I31" i="16"/>
  <c r="E26" i="16"/>
  <c r="O29" i="16"/>
  <c r="F28" i="16"/>
  <c r="F30" i="16"/>
  <c r="F31" i="16"/>
  <c r="M28" i="16"/>
  <c r="I32" i="16"/>
  <c r="K26" i="16"/>
  <c r="K35" i="16"/>
  <c r="E29" i="16"/>
  <c r="K36" i="16"/>
  <c r="H31" i="16"/>
  <c r="M35" i="16"/>
  <c r="E32" i="16"/>
  <c r="K27" i="16"/>
  <c r="M26" i="16"/>
  <c r="D32" i="16"/>
  <c r="K32" i="16"/>
  <c r="Z104" i="4"/>
  <c r="AA164" i="21"/>
  <c r="AB158" i="21"/>
  <c r="G6" i="16"/>
  <c r="AA169" i="21"/>
  <c r="AB172" i="21"/>
  <c r="AA166" i="21"/>
  <c r="H32" i="16"/>
  <c r="AB179" i="21"/>
  <c r="AB176" i="21"/>
  <c r="AB167" i="21"/>
  <c r="J32" i="16"/>
  <c r="O28" i="16"/>
  <c r="AB159" i="21"/>
  <c r="AB182" i="21"/>
  <c r="AA184" i="21"/>
  <c r="AB173" i="21"/>
  <c r="AA175" i="21"/>
  <c r="AB157" i="21"/>
  <c r="AB164" i="21"/>
  <c r="AB175" i="21"/>
  <c r="AB178" i="21"/>
  <c r="L36" i="16"/>
  <c r="AA157" i="21"/>
  <c r="AB168" i="21"/>
  <c r="AB171" i="21"/>
  <c r="AA171" i="21"/>
  <c r="E35" i="16"/>
  <c r="AA156" i="21"/>
  <c r="AA180" i="21"/>
  <c r="AA183" i="21"/>
  <c r="AB174" i="21"/>
  <c r="N29" i="16"/>
  <c r="N28" i="16"/>
  <c r="D28" i="16"/>
  <c r="J6" i="16"/>
  <c r="H6" i="16"/>
  <c r="M31" i="16"/>
  <c r="L31" i="16"/>
  <c r="N6" i="16"/>
  <c r="K6" i="16"/>
  <c r="H30" i="16"/>
  <c r="BA30" i="21"/>
  <c r="F6" i="16"/>
  <c r="Z111" i="3"/>
  <c r="M32" i="16"/>
  <c r="M6" i="16"/>
  <c r="O6" i="16"/>
  <c r="L26" i="16"/>
  <c r="L6" i="16"/>
  <c r="Z111" i="4"/>
  <c r="K31" i="16"/>
  <c r="Z114" i="1"/>
  <c r="E31" i="16"/>
  <c r="H29" i="16"/>
  <c r="F29" i="16"/>
  <c r="G28" i="16"/>
  <c r="D22" i="16"/>
  <c r="E30" i="16"/>
  <c r="AX30" i="21"/>
  <c r="J30" i="16"/>
  <c r="L28" i="16"/>
  <c r="AS20" i="21"/>
  <c r="BD30" i="21"/>
  <c r="BE27" i="21"/>
  <c r="P21" i="16"/>
  <c r="BB30" i="21"/>
  <c r="AX20" i="21"/>
  <c r="I22" i="16"/>
  <c r="J35" i="16"/>
  <c r="AW20" i="21"/>
  <c r="L29" i="16"/>
  <c r="J36" i="16"/>
  <c r="G31" i="16"/>
  <c r="F32" i="16"/>
  <c r="K29" i="16"/>
  <c r="O35" i="16"/>
  <c r="L33" i="16"/>
  <c r="N33" i="16"/>
  <c r="AT30" i="21"/>
  <c r="BE29" i="21"/>
  <c r="I29" i="16"/>
  <c r="O30" i="16"/>
  <c r="AT20" i="21"/>
  <c r="AU20" i="21"/>
  <c r="N35" i="16"/>
  <c r="O31" i="16"/>
  <c r="H27" i="16"/>
  <c r="E28" i="16"/>
  <c r="H35" i="16"/>
  <c r="BC20" i="21"/>
  <c r="O27" i="16"/>
  <c r="P19" i="16"/>
  <c r="N22" i="16"/>
  <c r="P18" i="16"/>
  <c r="L27" i="16"/>
  <c r="G29" i="16"/>
  <c r="L32" i="16"/>
  <c r="BE7" i="21"/>
  <c r="AS30" i="21"/>
  <c r="AY20" i="21"/>
  <c r="BB20" i="21"/>
  <c r="M30" i="16"/>
  <c r="F36" i="16"/>
  <c r="P20" i="16"/>
  <c r="J26" i="16"/>
  <c r="N32" i="16"/>
  <c r="K30" i="16"/>
  <c r="H26" i="16"/>
  <c r="AW30" i="21"/>
  <c r="AV30" i="21"/>
  <c r="BE8" i="21"/>
  <c r="D27" i="16"/>
  <c r="M22" i="16"/>
  <c r="L30" i="16"/>
  <c r="BE28" i="21"/>
  <c r="H22" i="16"/>
  <c r="J27" i="16"/>
  <c r="K33" i="16"/>
  <c r="M36" i="16"/>
  <c r="AW10" i="21"/>
  <c r="H25" i="16"/>
  <c r="M29" i="16"/>
  <c r="AX10" i="21"/>
  <c r="I25" i="16"/>
  <c r="D31" i="16"/>
  <c r="J22" i="16"/>
  <c r="AZ10" i="21"/>
  <c r="K25" i="16"/>
  <c r="E36" i="16"/>
  <c r="D35" i="16"/>
  <c r="BE36" i="21"/>
  <c r="BE37" i="21"/>
  <c r="BA10" i="21"/>
  <c r="L25" i="16"/>
  <c r="G26" i="16"/>
  <c r="BB10" i="21"/>
  <c r="M25" i="16"/>
  <c r="F35" i="16"/>
  <c r="H33" i="16"/>
  <c r="BC10" i="21"/>
  <c r="N25" i="16"/>
  <c r="BE18" i="21"/>
  <c r="D30" i="16"/>
  <c r="F26" i="16"/>
  <c r="E25" i="16"/>
  <c r="AT10" i="21"/>
  <c r="I36" i="16"/>
  <c r="N30" i="16"/>
  <c r="AU10" i="21"/>
  <c r="F25" i="16"/>
  <c r="G30" i="16"/>
  <c r="G25" i="16"/>
  <c r="AV10" i="21"/>
  <c r="I33" i="16"/>
  <c r="AY10" i="21"/>
  <c r="J25" i="16"/>
  <c r="D33" i="16"/>
  <c r="BE39" i="21"/>
  <c r="O33" i="16"/>
  <c r="BD10" i="21"/>
  <c r="O25" i="16"/>
  <c r="BE19" i="21"/>
  <c r="F33" i="16"/>
  <c r="D25" i="16"/>
  <c r="AS10" i="21"/>
  <c r="BE4" i="21"/>
  <c r="BE38" i="21"/>
  <c r="D36" i="16"/>
  <c r="I34" i="16"/>
  <c r="AX40" i="21"/>
  <c r="BE5" i="21"/>
  <c r="M33" i="16"/>
  <c r="H34" i="16"/>
  <c r="AW40" i="21"/>
  <c r="G34" i="16"/>
  <c r="AV40" i="21"/>
  <c r="J28" i="16"/>
  <c r="AT40" i="21"/>
  <c r="E34" i="16"/>
  <c r="O36" i="16"/>
  <c r="D34" i="16"/>
  <c r="BE34" i="21"/>
  <c r="AS40" i="21"/>
  <c r="I27" i="16"/>
  <c r="J34" i="16"/>
  <c r="AY40" i="21"/>
  <c r="G33" i="16"/>
  <c r="L35" i="16"/>
  <c r="O34" i="16"/>
  <c r="BD40" i="21"/>
  <c r="I30" i="16"/>
  <c r="BC40" i="21"/>
  <c r="N34" i="16"/>
  <c r="AU40" i="21"/>
  <c r="F34" i="16"/>
  <c r="BE9" i="21"/>
  <c r="G27" i="16"/>
  <c r="N27" i="16"/>
  <c r="BB40" i="21"/>
  <c r="M34" i="16"/>
  <c r="F27" i="16"/>
  <c r="M27" i="16"/>
  <c r="D26" i="16"/>
  <c r="BE6" i="21"/>
  <c r="L34" i="16"/>
  <c r="BA40" i="21"/>
  <c r="D29" i="16"/>
  <c r="G36" i="16"/>
  <c r="I35" i="16"/>
  <c r="E33" i="16"/>
  <c r="AZ40" i="21"/>
  <c r="K34" i="16"/>
  <c r="E27" i="16"/>
  <c r="N26" i="16"/>
  <c r="N36" i="16"/>
  <c r="BE35" i="21"/>
  <c r="AZ30" i="21"/>
  <c r="BE24" i="21"/>
  <c r="G32" i="16"/>
  <c r="BE26" i="21"/>
  <c r="N31" i="16"/>
  <c r="BC30" i="21"/>
  <c r="AU30" i="21"/>
  <c r="BE25" i="21"/>
  <c r="J31" i="16"/>
  <c r="AY30" i="21"/>
  <c r="K28" i="16"/>
  <c r="Z104" i="3"/>
  <c r="BE17" i="21"/>
  <c r="BE15" i="21"/>
  <c r="AV20" i="21"/>
  <c r="BE14" i="21"/>
  <c r="BA20" i="21"/>
  <c r="BD20" i="21"/>
  <c r="BE16" i="21"/>
  <c r="Z104" i="2"/>
  <c r="AZ20" i="21"/>
  <c r="V16" i="15"/>
  <c r="V10" i="15"/>
  <c r="V25" i="15"/>
  <c r="V18" i="15"/>
  <c r="V12" i="15"/>
  <c r="V23" i="15"/>
  <c r="V24" i="15"/>
  <c r="V22" i="15"/>
  <c r="V13" i="15"/>
  <c r="V19" i="15"/>
  <c r="V17" i="15"/>
  <c r="V11" i="15"/>
  <c r="T25" i="15"/>
  <c r="T18" i="15"/>
  <c r="T12" i="15"/>
  <c r="T11" i="15"/>
  <c r="T23" i="15"/>
  <c r="T22" i="15"/>
  <c r="T24" i="15"/>
  <c r="T17" i="15"/>
  <c r="T19" i="15"/>
  <c r="T13" i="15"/>
  <c r="T16" i="15"/>
  <c r="T10" i="15"/>
  <c r="R25" i="15"/>
  <c r="R18" i="15"/>
  <c r="R12" i="15"/>
  <c r="R11" i="15"/>
  <c r="R23" i="15"/>
  <c r="R22" i="15"/>
  <c r="R19" i="15"/>
  <c r="R13" i="15"/>
  <c r="R24" i="15"/>
  <c r="R17" i="15"/>
  <c r="R16" i="15"/>
  <c r="R10" i="15"/>
  <c r="Y17" i="15"/>
  <c r="Y11" i="15"/>
  <c r="Y16" i="15"/>
  <c r="Y10" i="15"/>
  <c r="Y25" i="15"/>
  <c r="Y18" i="15"/>
  <c r="Y12" i="15"/>
  <c r="Y19" i="15"/>
  <c r="Y23" i="15"/>
  <c r="Y22" i="15"/>
  <c r="Y13" i="15"/>
  <c r="Y24" i="15"/>
  <c r="Q18" i="15"/>
  <c r="Q12" i="15"/>
  <c r="Q16" i="15"/>
  <c r="Q10" i="15"/>
  <c r="Q23" i="15"/>
  <c r="Q11" i="15"/>
  <c r="Q22" i="15"/>
  <c r="Q19" i="15"/>
  <c r="Q13" i="15"/>
  <c r="Q24" i="15"/>
  <c r="Q17" i="15"/>
  <c r="Q25" i="15"/>
  <c r="W16" i="15"/>
  <c r="W10" i="15"/>
  <c r="W25" i="15"/>
  <c r="W13" i="15"/>
  <c r="W18" i="15"/>
  <c r="W12" i="15"/>
  <c r="W23" i="15"/>
  <c r="W19" i="15"/>
  <c r="W22" i="15"/>
  <c r="W24" i="15"/>
  <c r="W17" i="15"/>
  <c r="W11" i="15"/>
  <c r="Z17" i="15"/>
  <c r="Z11" i="15"/>
  <c r="Z10" i="15"/>
  <c r="Z16" i="15"/>
  <c r="Z13" i="15"/>
  <c r="Z25" i="15"/>
  <c r="Z19" i="15"/>
  <c r="Z18" i="15"/>
  <c r="Z12" i="15"/>
  <c r="Z23" i="15"/>
  <c r="Z22" i="15"/>
  <c r="Z24" i="15"/>
  <c r="S25" i="15"/>
  <c r="S18" i="15"/>
  <c r="S12" i="15"/>
  <c r="S17" i="15"/>
  <c r="S23" i="15"/>
  <c r="S11" i="15"/>
  <c r="S22" i="15"/>
  <c r="S24" i="15"/>
  <c r="S19" i="15"/>
  <c r="S13" i="15"/>
  <c r="S16" i="15"/>
  <c r="S10" i="15"/>
  <c r="X16" i="15"/>
  <c r="X10" i="15"/>
  <c r="X25" i="15"/>
  <c r="X18" i="15"/>
  <c r="X12" i="15"/>
  <c r="X24" i="15"/>
  <c r="X23" i="15"/>
  <c r="X13" i="15"/>
  <c r="X11" i="15"/>
  <c r="X22" i="15"/>
  <c r="X19" i="15"/>
  <c r="X17" i="15"/>
  <c r="U25" i="15"/>
  <c r="U10" i="15"/>
  <c r="U18" i="15"/>
  <c r="U12" i="15"/>
  <c r="U23" i="15"/>
  <c r="U22" i="15"/>
  <c r="U19" i="15"/>
  <c r="U13" i="15"/>
  <c r="U24" i="15"/>
  <c r="U16" i="15"/>
  <c r="U17" i="15"/>
  <c r="U11" i="15"/>
  <c r="Z29" i="1"/>
  <c r="AA3" i="21" s="1"/>
  <c r="Z3" i="21"/>
  <c r="Z303" i="21" s="1"/>
  <c r="AA62" i="1"/>
  <c r="AB36" i="21" s="1"/>
  <c r="AC36" i="21"/>
  <c r="P18" i="15" s="1"/>
  <c r="AA23" i="3"/>
  <c r="AM23" i="3" s="1"/>
  <c r="Z110" i="4"/>
  <c r="B4" i="4" s="1"/>
  <c r="AA24" i="3"/>
  <c r="AM24" i="3" s="1"/>
  <c r="AA22" i="3"/>
  <c r="AM22" i="3" s="1"/>
  <c r="AA25" i="3"/>
  <c r="AM25" i="3" s="1"/>
  <c r="Z110" i="3"/>
  <c r="B4" i="3" s="1"/>
  <c r="AA24" i="4"/>
  <c r="AM24" i="4" s="1"/>
  <c r="AA23" i="4"/>
  <c r="AM23" i="4" s="1"/>
  <c r="AA22" i="4"/>
  <c r="AM22" i="4" s="1"/>
  <c r="AA25" i="4"/>
  <c r="AM25" i="4" s="1"/>
  <c r="Z110" i="2"/>
  <c r="B4" i="2" s="1"/>
  <c r="AA22" i="2"/>
  <c r="AM22" i="2" s="1"/>
  <c r="AA24" i="2"/>
  <c r="AM24" i="2" s="1"/>
  <c r="AA25" i="2"/>
  <c r="AM25" i="2" s="1"/>
  <c r="AA23" i="2"/>
  <c r="AM23" i="2" s="1"/>
  <c r="N104" i="1"/>
  <c r="N110" i="1" s="1"/>
  <c r="V104" i="1"/>
  <c r="V110" i="1" s="1"/>
  <c r="Z108" i="1"/>
  <c r="R104" i="1"/>
  <c r="R110" i="1" s="1"/>
  <c r="T104" i="1"/>
  <c r="T110" i="1" s="1"/>
  <c r="U104" i="1"/>
  <c r="U110" i="1" s="1"/>
  <c r="W104" i="1"/>
  <c r="W110" i="1" s="1"/>
  <c r="X104" i="1"/>
  <c r="X110" i="1" s="1"/>
  <c r="P104" i="1"/>
  <c r="P110" i="1" s="1"/>
  <c r="Z109" i="1"/>
  <c r="Q104" i="1"/>
  <c r="Q110" i="1" s="1"/>
  <c r="Z106" i="1"/>
  <c r="S104" i="1"/>
  <c r="S110" i="1" s="1"/>
  <c r="O104" i="1"/>
  <c r="O110" i="1" s="1"/>
  <c r="Z107" i="1"/>
  <c r="M104" i="1"/>
  <c r="M110" i="1" s="1"/>
  <c r="AA47" i="1"/>
  <c r="AB21" i="21" s="1"/>
  <c r="AA46" i="1"/>
  <c r="AB20" i="21" s="1"/>
  <c r="AA64" i="1"/>
  <c r="AB38" i="21" s="1"/>
  <c r="AA45" i="1"/>
  <c r="AB19" i="21" s="1"/>
  <c r="AA96" i="1"/>
  <c r="AB70" i="21" s="1"/>
  <c r="AA76" i="1"/>
  <c r="AB50" i="21" s="1"/>
  <c r="AA53" i="1"/>
  <c r="AB27" i="21" s="1"/>
  <c r="AA59" i="1"/>
  <c r="AB33" i="21" s="1"/>
  <c r="AA44" i="1"/>
  <c r="AB18" i="21" s="1"/>
  <c r="AA30" i="1"/>
  <c r="AB4" i="21" s="1"/>
  <c r="AA29" i="1"/>
  <c r="AB3" i="21" s="1"/>
  <c r="AA102" i="1"/>
  <c r="AB76" i="21" s="1"/>
  <c r="AA98" i="1"/>
  <c r="AB72" i="21" s="1"/>
  <c r="AA81" i="1"/>
  <c r="AB55" i="21" s="1"/>
  <c r="AA75" i="1"/>
  <c r="AB49" i="21" s="1"/>
  <c r="AA36" i="1"/>
  <c r="AB10" i="21" s="1"/>
  <c r="AA101" i="1"/>
  <c r="AB75" i="21" s="1"/>
  <c r="AA57" i="1"/>
  <c r="AB31" i="21" s="1"/>
  <c r="AA89" i="1"/>
  <c r="AB63" i="21" s="1"/>
  <c r="AA91" i="1"/>
  <c r="AB65" i="21" s="1"/>
  <c r="AA97" i="1"/>
  <c r="AB71" i="21" s="1"/>
  <c r="AA99" i="1"/>
  <c r="AB73" i="21" s="1"/>
  <c r="AA93" i="1"/>
  <c r="AB67" i="21" s="1"/>
  <c r="AA94" i="1"/>
  <c r="AB68" i="21" s="1"/>
  <c r="AA50" i="1"/>
  <c r="AB24" i="21" s="1"/>
  <c r="AA69" i="1"/>
  <c r="AB43" i="21" s="1"/>
  <c r="AA65" i="1"/>
  <c r="AB39" i="21" s="1"/>
  <c r="AA31" i="1"/>
  <c r="AB5" i="21" s="1"/>
  <c r="AA103" i="1"/>
  <c r="AB77" i="21" s="1"/>
  <c r="AA32" i="1"/>
  <c r="AB6" i="21" s="1"/>
  <c r="AF22" i="1"/>
  <c r="AA86" i="1"/>
  <c r="AB60" i="21" s="1"/>
  <c r="AA90" i="1"/>
  <c r="AB64" i="21" s="1"/>
  <c r="AA84" i="1"/>
  <c r="AB58" i="21" s="1"/>
  <c r="AA35" i="1"/>
  <c r="AB9" i="21" s="1"/>
  <c r="AA80" i="1"/>
  <c r="AB54" i="21" s="1"/>
  <c r="AA82" i="1"/>
  <c r="AB56" i="21" s="1"/>
  <c r="AA92" i="1"/>
  <c r="AB66" i="21" s="1"/>
  <c r="AA58" i="1"/>
  <c r="AB32" i="21" s="1"/>
  <c r="AA43" i="1"/>
  <c r="AB17" i="21" s="1"/>
  <c r="AA79" i="1"/>
  <c r="AB53" i="21" s="1"/>
  <c r="AA68" i="1"/>
  <c r="AB42" i="21" s="1"/>
  <c r="AA95" i="1"/>
  <c r="AB69" i="21" s="1"/>
  <c r="AD25" i="1"/>
  <c r="AA38" i="1"/>
  <c r="AB12" i="21" s="1"/>
  <c r="AA61" i="1"/>
  <c r="AB35" i="21" s="1"/>
  <c r="AA77" i="1"/>
  <c r="AB51" i="21" s="1"/>
  <c r="AB24" i="1"/>
  <c r="AA66" i="1"/>
  <c r="AB40" i="21" s="1"/>
  <c r="AA49" i="1"/>
  <c r="AB23" i="21" s="1"/>
  <c r="AA73" i="1"/>
  <c r="AB47" i="21" s="1"/>
  <c r="AA88" i="1"/>
  <c r="AB62" i="21" s="1"/>
  <c r="AA41" i="1"/>
  <c r="AB15" i="21" s="1"/>
  <c r="AA51" i="1"/>
  <c r="AB25" i="21" s="1"/>
  <c r="AA67" i="1"/>
  <c r="AB41" i="21" s="1"/>
  <c r="AA63" i="1"/>
  <c r="AB37" i="21" s="1"/>
  <c r="AA42" i="1"/>
  <c r="AB16" i="21" s="1"/>
  <c r="AA55" i="1"/>
  <c r="AB29" i="21" s="1"/>
  <c r="AA40" i="1"/>
  <c r="AB14" i="21" s="1"/>
  <c r="AA78" i="1"/>
  <c r="AB52" i="21" s="1"/>
  <c r="AA60" i="1"/>
  <c r="AB34" i="21" s="1"/>
  <c r="AA54" i="1"/>
  <c r="AB28" i="21" s="1"/>
  <c r="AA100" i="1"/>
  <c r="AB74" i="21" s="1"/>
  <c r="AA83" i="1"/>
  <c r="AB57" i="21" s="1"/>
  <c r="AG22" i="1"/>
  <c r="AA56" i="1"/>
  <c r="AB30" i="21" s="1"/>
  <c r="AA87" i="1"/>
  <c r="AB61" i="21" s="1"/>
  <c r="AA52" i="1"/>
  <c r="AB26" i="21" s="1"/>
  <c r="AA70" i="1"/>
  <c r="AB44" i="21" s="1"/>
  <c r="AA71" i="1"/>
  <c r="AB45" i="21" s="1"/>
  <c r="AA72" i="1"/>
  <c r="AB46" i="21" s="1"/>
  <c r="AA85" i="1"/>
  <c r="AB59" i="21" s="1"/>
  <c r="AA34" i="1"/>
  <c r="AB8" i="21" s="1"/>
  <c r="AA48" i="1"/>
  <c r="AB22" i="21" s="1"/>
  <c r="AA74" i="1"/>
  <c r="AB48" i="21" s="1"/>
  <c r="AL22" i="1"/>
  <c r="AK25" i="1"/>
  <c r="AF24" i="1"/>
  <c r="AJ25" i="1"/>
  <c r="AL24" i="1"/>
  <c r="AL25" i="1"/>
  <c r="AL23" i="1"/>
  <c r="AI22" i="1"/>
  <c r="AJ22" i="1"/>
  <c r="AB23" i="1"/>
  <c r="AF23" i="1"/>
  <c r="AG24" i="1"/>
  <c r="AE25" i="1"/>
  <c r="AI24" i="1"/>
  <c r="AD23" i="1"/>
  <c r="AK24" i="1"/>
  <c r="AK22" i="1"/>
  <c r="AK23" i="1"/>
  <c r="AB25" i="1"/>
  <c r="AB22" i="1"/>
  <c r="AH24" i="1"/>
  <c r="AC23" i="1"/>
  <c r="AG25" i="1"/>
  <c r="AI25" i="1"/>
  <c r="AE23" i="1"/>
  <c r="AI23" i="1"/>
  <c r="AG23" i="1"/>
  <c r="AC22" i="1"/>
  <c r="AJ24" i="1"/>
  <c r="AJ23" i="1"/>
  <c r="AC25" i="1"/>
  <c r="AE24" i="1"/>
  <c r="AC24" i="1"/>
  <c r="AD22" i="1"/>
  <c r="AH22" i="1"/>
  <c r="AH23" i="1"/>
  <c r="AF25" i="1"/>
  <c r="AD24" i="1"/>
  <c r="AH25" i="1"/>
  <c r="AE22" i="1"/>
  <c r="Z19" i="1"/>
  <c r="Z104" i="1"/>
  <c r="P3" i="16" l="1"/>
  <c r="P6" i="16" s="1"/>
  <c r="AA303" i="21"/>
  <c r="P31" i="16"/>
  <c r="BE30" i="21"/>
  <c r="P26" i="16"/>
  <c r="P28" i="16"/>
  <c r="Z111" i="1"/>
  <c r="P32" i="16"/>
  <c r="P22" i="16"/>
  <c r="P29" i="16"/>
  <c r="BE10" i="21"/>
  <c r="P33" i="16"/>
  <c r="BE40" i="21"/>
  <c r="P34" i="16"/>
  <c r="P27" i="16"/>
  <c r="P30" i="16"/>
  <c r="BE20" i="21"/>
  <c r="Q6" i="15"/>
  <c r="Y7" i="15"/>
  <c r="W4" i="15"/>
  <c r="Y5" i="15"/>
  <c r="X7" i="15"/>
  <c r="T7" i="15"/>
  <c r="U7" i="15"/>
  <c r="S5" i="15"/>
  <c r="V5" i="15"/>
  <c r="Q5" i="15"/>
  <c r="U4" i="15"/>
  <c r="P12" i="15"/>
  <c r="S6" i="15"/>
  <c r="R6" i="15"/>
  <c r="Q7" i="15"/>
  <c r="P24" i="15"/>
  <c r="P10" i="15"/>
  <c r="P17" i="15"/>
  <c r="P25" i="15"/>
  <c r="P23" i="15"/>
  <c r="P11" i="15"/>
  <c r="T5" i="15"/>
  <c r="R5" i="15"/>
  <c r="U6" i="15"/>
  <c r="T4" i="15"/>
  <c r="Q4" i="15"/>
  <c r="O18" i="15"/>
  <c r="O12" i="15"/>
  <c r="O23" i="15"/>
  <c r="O10" i="15"/>
  <c r="O11" i="15"/>
  <c r="O19" i="15"/>
  <c r="O13" i="15"/>
  <c r="O16" i="15"/>
  <c r="O24" i="15"/>
  <c r="O17" i="15"/>
  <c r="O22" i="15"/>
  <c r="O25" i="15"/>
  <c r="Z6" i="15"/>
  <c r="X5" i="15"/>
  <c r="T6" i="15"/>
  <c r="X6" i="15"/>
  <c r="Z7" i="15"/>
  <c r="Z4" i="15"/>
  <c r="Y6" i="15"/>
  <c r="X4" i="15"/>
  <c r="Z5" i="15"/>
  <c r="V7" i="15"/>
  <c r="P16" i="15"/>
  <c r="W5" i="15"/>
  <c r="Y4" i="15"/>
  <c r="P22" i="15"/>
  <c r="P19" i="15"/>
  <c r="P13" i="15"/>
  <c r="V6" i="15"/>
  <c r="S4" i="15"/>
  <c r="R4" i="15"/>
  <c r="U5" i="15"/>
  <c r="S7" i="15"/>
  <c r="W6" i="15"/>
  <c r="V4" i="15"/>
  <c r="W7" i="15"/>
  <c r="R7" i="15"/>
  <c r="G40" i="16"/>
  <c r="G8" i="16" s="1"/>
  <c r="G9" i="16" s="1"/>
  <c r="H40" i="16"/>
  <c r="H8" i="16" s="1"/>
  <c r="H9" i="16" s="1"/>
  <c r="O40" i="16"/>
  <c r="O8" i="16" s="1"/>
  <c r="O9" i="16" s="1"/>
  <c r="N40" i="16"/>
  <c r="N8" i="16" s="1"/>
  <c r="N9" i="16" s="1"/>
  <c r="L40" i="16"/>
  <c r="L8" i="16" s="1"/>
  <c r="L9" i="16" s="1"/>
  <c r="K40" i="16"/>
  <c r="K8" i="16" s="1"/>
  <c r="K9" i="16" s="1"/>
  <c r="I40" i="16"/>
  <c r="I8" i="16" s="1"/>
  <c r="I9" i="16" s="1"/>
  <c r="M40" i="16"/>
  <c r="M8" i="16" s="1"/>
  <c r="M9" i="16" s="1"/>
  <c r="P36" i="16"/>
  <c r="F40" i="16"/>
  <c r="F8" i="16" s="1"/>
  <c r="F9" i="16" s="1"/>
  <c r="J40" i="16"/>
  <c r="J8" i="16" s="1"/>
  <c r="J9" i="16" s="1"/>
  <c r="Z110" i="1"/>
  <c r="B4" i="1" s="1"/>
  <c r="AA22" i="1"/>
  <c r="AM22" i="1" s="1"/>
  <c r="AA25" i="1"/>
  <c r="AM25" i="1" s="1"/>
  <c r="AA24" i="1"/>
  <c r="AM24" i="1" s="1"/>
  <c r="AA23" i="1"/>
  <c r="AM23" i="1" s="1"/>
  <c r="P6" i="15" l="1"/>
  <c r="P5" i="15"/>
  <c r="P4" i="15"/>
  <c r="O7" i="15"/>
  <c r="O5" i="15"/>
  <c r="O4" i="15"/>
  <c r="O6" i="15"/>
  <c r="P7" i="15"/>
  <c r="P35" i="16"/>
  <c r="D40" i="16"/>
  <c r="D8" i="16" s="1"/>
  <c r="D9" i="16" s="1"/>
  <c r="E40" i="16"/>
  <c r="E8" i="16" s="1"/>
  <c r="E9" i="16" s="1"/>
  <c r="P25" i="16"/>
  <c r="P40" i="16" s="1"/>
  <c r="P8" i="16" l="1"/>
  <c r="P9" i="16" s="1"/>
  <c r="D6" i="1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<sst xmlns="http://schemas.openxmlformats.org/spreadsheetml/2006/main" count="1890" uniqueCount="337">
  <si>
    <t>Software</t>
  </si>
  <si>
    <t>Hardware</t>
  </si>
  <si>
    <t>Start Date</t>
  </si>
  <si>
    <t>End Date</t>
  </si>
  <si>
    <t>Transfer In</t>
  </si>
  <si>
    <t>New Hire</t>
  </si>
  <si>
    <t>Transfer Out</t>
  </si>
  <si>
    <t>Status</t>
  </si>
  <si>
    <t>Employee</t>
  </si>
  <si>
    <t>Contractor</t>
  </si>
  <si>
    <t>SOW</t>
  </si>
  <si>
    <t>Program</t>
  </si>
  <si>
    <t>Program 1</t>
  </si>
  <si>
    <t>Program 2</t>
  </si>
  <si>
    <t>Program 3</t>
  </si>
  <si>
    <t>Program 4</t>
  </si>
  <si>
    <t>Name</t>
  </si>
  <si>
    <t>George Washington</t>
  </si>
  <si>
    <t>John Adams</t>
  </si>
  <si>
    <t>Thomas Jefferson</t>
  </si>
  <si>
    <t>James Madison</t>
  </si>
  <si>
    <t>James Monroe</t>
  </si>
  <si>
    <t>John Quincy Adams</t>
  </si>
  <si>
    <t>Andrew Jackson</t>
  </si>
  <si>
    <t>Martin Van Buren</t>
  </si>
  <si>
    <t>William Henry Harrison</t>
  </si>
  <si>
    <t>John Tyler</t>
  </si>
  <si>
    <t>James Knox Polk</t>
  </si>
  <si>
    <t>Zachery Taylor</t>
  </si>
  <si>
    <t>Millard Fillmore</t>
  </si>
  <si>
    <t>Franklin Pierce</t>
  </si>
  <si>
    <t>James Buchanan</t>
  </si>
  <si>
    <t>Abraham Lincoln</t>
  </si>
  <si>
    <t>Andrew Johnson</t>
  </si>
  <si>
    <t>Ulysses Simpson Grant</t>
  </si>
  <si>
    <t>Rutherford Birchard Hayes</t>
  </si>
  <si>
    <t>James Abram Garfield</t>
  </si>
  <si>
    <t>Chester Alan Arthur</t>
  </si>
  <si>
    <t>Grover Cleveland</t>
  </si>
  <si>
    <t>Benjamin Harrison</t>
  </si>
  <si>
    <t>William McKinley</t>
  </si>
  <si>
    <t>Theodore Roosevelt</t>
  </si>
  <si>
    <t>William Howard Taft</t>
  </si>
  <si>
    <t>Woodrow Wilson</t>
  </si>
  <si>
    <t>Warren G Harding</t>
  </si>
  <si>
    <t>Calvin Coolidge</t>
  </si>
  <si>
    <t>Herbert Clark Hoover</t>
  </si>
  <si>
    <t>Franklin Delano Roosevelt</t>
  </si>
  <si>
    <t>Harry S. Truman</t>
  </si>
  <si>
    <t>Dwight David Eisenhower</t>
  </si>
  <si>
    <t>John Fitzgerald Kennedy</t>
  </si>
  <si>
    <t>Lyndon Baines Johnson</t>
  </si>
  <si>
    <t>Richard Milhous Nixon</t>
  </si>
  <si>
    <t>Gerald Rudolph Ford</t>
  </si>
  <si>
    <t>Jimmy (James Earl) Carter</t>
  </si>
  <si>
    <t>Ronald Reagan</t>
  </si>
  <si>
    <t>George Bush</t>
  </si>
  <si>
    <t>Bill (William Jefferson) Clinton</t>
  </si>
  <si>
    <t>George Walker Bush</t>
  </si>
  <si>
    <t>Barack Obama</t>
  </si>
  <si>
    <t>Donald J. Trump</t>
  </si>
  <si>
    <t>Joseph Robinette Biden Jr.</t>
  </si>
  <si>
    <t>Provider</t>
  </si>
  <si>
    <t>Type</t>
  </si>
  <si>
    <t>Title</t>
  </si>
  <si>
    <t>City</t>
  </si>
  <si>
    <t>State</t>
  </si>
  <si>
    <t>Country</t>
  </si>
  <si>
    <t>United States</t>
  </si>
  <si>
    <t>India</t>
  </si>
  <si>
    <t>Philippines</t>
  </si>
  <si>
    <t>Business Analyst</t>
  </si>
  <si>
    <t>Architect</t>
  </si>
  <si>
    <t>Developer</t>
  </si>
  <si>
    <t>Jan</t>
  </si>
  <si>
    <t>Months</t>
  </si>
  <si>
    <t>Year</t>
  </si>
  <si>
    <t>Contractor/SOW</t>
  </si>
  <si>
    <t>Hours</t>
  </si>
  <si>
    <t>Dates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</si>
  <si>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</si>
  <si>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</si>
  <si>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</si>
  <si>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</si>
  <si>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</si>
  <si>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</si>
  <si>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</si>
  <si>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</si>
  <si>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</si>
  <si>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</si>
  <si>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</si>
  <si>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Converted Dates</t>
  </si>
  <si>
    <t>Jan-26</t>
  </si>
  <si>
    <t>Feb-26</t>
  </si>
  <si>
    <t>Mar-26</t>
  </si>
  <si>
    <t>Apr-26</t>
  </si>
  <si>
    <t>May-26</t>
  </si>
  <si>
    <t>Jun-26</t>
  </si>
  <si>
    <t>Jul-26</t>
  </si>
  <si>
    <t>Aug-26</t>
  </si>
  <si>
    <t>Sep-26</t>
  </si>
  <si>
    <t>Oct-26</t>
  </si>
  <si>
    <t>Nov-26</t>
  </si>
  <si>
    <t>Dec-26</t>
  </si>
  <si>
    <t>Days</t>
  </si>
  <si>
    <t>Hire Date</t>
  </si>
  <si>
    <t>Payment Frequency</t>
  </si>
  <si>
    <t>Monthly</t>
  </si>
  <si>
    <t>Quarterly</t>
  </si>
  <si>
    <t>Bi-Annually</t>
  </si>
  <si>
    <t>Amount Frequency</t>
  </si>
  <si>
    <t>Total Hours</t>
  </si>
  <si>
    <t>.</t>
  </si>
  <si>
    <t>Jan Movement</t>
  </si>
  <si>
    <t>Feb Movement</t>
  </si>
  <si>
    <t>Mar Movement</t>
  </si>
  <si>
    <t>Apr Movement</t>
  </si>
  <si>
    <t>May Movement</t>
  </si>
  <si>
    <t>Jun Movement</t>
  </si>
  <si>
    <t>Jul Movement</t>
  </si>
  <si>
    <t>Aug Movement</t>
  </si>
  <si>
    <t>Sep Movement</t>
  </si>
  <si>
    <t>Oct Movement</t>
  </si>
  <si>
    <t>Nov Movement</t>
  </si>
  <si>
    <t>Dec Movement</t>
  </si>
  <si>
    <t>Scrum Master</t>
  </si>
  <si>
    <t>Product Owner</t>
  </si>
  <si>
    <t>Project Manager</t>
  </si>
  <si>
    <t>Software Engineer</t>
  </si>
  <si>
    <t>QA Engineers</t>
  </si>
  <si>
    <t>Systems Analyst</t>
  </si>
  <si>
    <t>Data Engineer</t>
  </si>
  <si>
    <t>Rate</t>
  </si>
  <si>
    <t>Domestic</t>
  </si>
  <si>
    <t>Offshore</t>
  </si>
  <si>
    <t>Maharashtra</t>
  </si>
  <si>
    <t>Mumbai</t>
  </si>
  <si>
    <t>Bangalore</t>
  </si>
  <si>
    <t>Karnataka</t>
  </si>
  <si>
    <t>Manila</t>
  </si>
  <si>
    <t>Cebu</t>
  </si>
  <si>
    <t>Metro Manila</t>
  </si>
  <si>
    <t>North Carolina</t>
  </si>
  <si>
    <t>Raleigh</t>
  </si>
  <si>
    <t>New York</t>
  </si>
  <si>
    <t>New Jersey</t>
  </si>
  <si>
    <t>San Francisco</t>
  </si>
  <si>
    <t>California</t>
  </si>
  <si>
    <t>Jersey City</t>
  </si>
  <si>
    <t>Hackensack</t>
  </si>
  <si>
    <t>Charlotte</t>
  </si>
  <si>
    <t>Texas</t>
  </si>
  <si>
    <t>Las Colinas</t>
  </si>
  <si>
    <t>Des Moines</t>
  </si>
  <si>
    <t>Iowa</t>
  </si>
  <si>
    <t>Chandler</t>
  </si>
  <si>
    <t>Arizona</t>
  </si>
  <si>
    <t>Phoenix</t>
  </si>
  <si>
    <t>Columbus</t>
  </si>
  <si>
    <t>Ohio</t>
  </si>
  <si>
    <t>Irving</t>
  </si>
  <si>
    <t>Salesforce</t>
  </si>
  <si>
    <t>MongoDB</t>
  </si>
  <si>
    <t>Snowflake</t>
  </si>
  <si>
    <t>Couchbase</t>
  </si>
  <si>
    <t>Microsoft Azure</t>
  </si>
  <si>
    <t>Cloud</t>
  </si>
  <si>
    <t>Hewlett Packard Enterprise</t>
  </si>
  <si>
    <t>Technical Consultant</t>
  </si>
  <si>
    <t>Left Company</t>
  </si>
  <si>
    <t>Contract Cost</t>
  </si>
  <si>
    <t>Xero Technologies</t>
  </si>
  <si>
    <t>Prism Ridge, LLC</t>
  </si>
  <si>
    <t>Elevation Consulting</t>
  </si>
  <si>
    <t>KPS, Inc.</t>
  </si>
  <si>
    <t>ABC Company</t>
  </si>
  <si>
    <t>Manager</t>
  </si>
  <si>
    <t>Budget</t>
  </si>
  <si>
    <t>Active</t>
  </si>
  <si>
    <t>Inactive</t>
  </si>
  <si>
    <t>,</t>
  </si>
  <si>
    <t>Total</t>
  </si>
  <si>
    <t>Staff Costs</t>
  </si>
  <si>
    <t>Hardware &amp; Software Costs</t>
  </si>
  <si>
    <t>Forecast</t>
  </si>
  <si>
    <t>Seattle</t>
  </si>
  <si>
    <t>Washington</t>
  </si>
  <si>
    <t>Palo Alto</t>
  </si>
  <si>
    <t>Menlo Park</t>
  </si>
  <si>
    <t>San Jose</t>
  </si>
  <si>
    <t>Staff Count</t>
  </si>
  <si>
    <t>Albert Einstein</t>
  </si>
  <si>
    <t>Isaac Newton</t>
  </si>
  <si>
    <t>Marie Curie</t>
  </si>
  <si>
    <t>Charles Darwin</t>
  </si>
  <si>
    <t>Galileo Galilei</t>
  </si>
  <si>
    <t>Nikola Tesla</t>
  </si>
  <si>
    <t>Louis Pasteur</t>
  </si>
  <si>
    <t>Rosalind Franklin</t>
  </si>
  <si>
    <t>Stephen Hawking</t>
  </si>
  <si>
    <t>Richard Feynman</t>
  </si>
  <si>
    <t>James Watson</t>
  </si>
  <si>
    <t>Jane Goodall</t>
  </si>
  <si>
    <t>Walter C. Willett</t>
  </si>
  <si>
    <t>Ronald C. Kessler</t>
  </si>
  <si>
    <t>Robert Langer</t>
  </si>
  <si>
    <t>Zhong Lin Wang</t>
  </si>
  <si>
    <t>Bert Vogelstein</t>
  </si>
  <si>
    <t>George Washington Carver</t>
  </si>
  <si>
    <t>Rachel Carson</t>
  </si>
  <si>
    <t>US Employees</t>
  </si>
  <si>
    <t>US Contractors &amp; SOW</t>
  </si>
  <si>
    <t>Offshore Employees</t>
  </si>
  <si>
    <t>Offshore Contractors &amp; SOW</t>
  </si>
  <si>
    <t>Total Forecast</t>
  </si>
  <si>
    <t>Staff Forecast</t>
  </si>
  <si>
    <t>Non-Staff Forecast</t>
  </si>
  <si>
    <t>Total Actuals</t>
  </si>
  <si>
    <t>Francis Crick</t>
  </si>
  <si>
    <t>Mario Molin</t>
  </si>
  <si>
    <t>Bruce Wayne</t>
  </si>
  <si>
    <t>Clark Kal-El Kent</t>
  </si>
  <si>
    <t>Peter Parker</t>
  </si>
  <si>
    <t>Diana Prince</t>
  </si>
  <si>
    <t>Steve Rogers</t>
  </si>
  <si>
    <t>Tony Stark</t>
  </si>
  <si>
    <t>Bruce Banner</t>
  </si>
  <si>
    <t>Barry Allen</t>
  </si>
  <si>
    <t>Thor Odinson</t>
  </si>
  <si>
    <t>Carol Danvers</t>
  </si>
  <si>
    <t>Oliver Queen</t>
  </si>
  <si>
    <t>Selina Kyle</t>
  </si>
  <si>
    <t>Janet Van Dyne</t>
  </si>
  <si>
    <t>Billy Batson</t>
  </si>
  <si>
    <t>Charles Xavier</t>
  </si>
  <si>
    <t>Hank Pym</t>
  </si>
  <si>
    <t>Arthur Curry</t>
  </si>
  <si>
    <t>Barbara Gordon</t>
  </si>
  <si>
    <t>Jaime Reyes</t>
  </si>
  <si>
    <t>Victor Stone</t>
  </si>
  <si>
    <t>Hal Jordan</t>
  </si>
  <si>
    <t>Harleen Quinzel</t>
  </si>
  <si>
    <t>Dick Grayson</t>
  </si>
  <si>
    <t>Kara Zor-El</t>
  </si>
  <si>
    <t>Natasha Romanova</t>
  </si>
  <si>
    <t>Clint Barton</t>
  </si>
  <si>
    <t>Steven Strange</t>
  </si>
  <si>
    <t>Matt Murdock</t>
  </si>
  <si>
    <t>Scott Summers</t>
  </si>
  <si>
    <t>Wade Wilson</t>
  </si>
  <si>
    <t>Onoro Munroe</t>
  </si>
  <si>
    <t>Sam Wilson</t>
  </si>
  <si>
    <t>Month:</t>
  </si>
  <si>
    <t>Month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</si>
  <si>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</si>
  <si>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</si>
  <si>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</si>
  <si>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</si>
  <si>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</si>
  <si>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</si>
  <si>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</si>
  <si>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</si>
  <si>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</si>
  <si>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</si>
  <si>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</si>
  <si>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Row Labels</t>
  </si>
  <si>
    <t>Sum of Total</t>
  </si>
  <si>
    <t>Sum of Oct-26</t>
  </si>
  <si>
    <t>Sum of Dec-26</t>
  </si>
  <si>
    <t>Sum of Nov-26</t>
  </si>
  <si>
    <t>Sum of Jan-26</t>
  </si>
  <si>
    <t>Sum of Feb-26</t>
  </si>
  <si>
    <t>Sum of Mar-26</t>
  </si>
  <si>
    <t>Sum of Apr-26</t>
  </si>
  <si>
    <t>Sum of May-26</t>
  </si>
  <si>
    <t>Sum of Jun-26</t>
  </si>
  <si>
    <t>Sum of Jul-26</t>
  </si>
  <si>
    <t>Sum of Aug-26</t>
  </si>
  <si>
    <t>Sum of Sep-26</t>
  </si>
  <si>
    <t>Location</t>
  </si>
  <si>
    <t>Location 2</t>
  </si>
  <si>
    <t>Off-Shore</t>
  </si>
  <si>
    <t>Actuals</t>
  </si>
  <si>
    <t>Verus Actuals</t>
  </si>
  <si>
    <t>Versus Actuals</t>
  </si>
  <si>
    <t>Total Staff:</t>
  </si>
  <si>
    <t>ON-SHORE</t>
  </si>
  <si>
    <t>OFF-SHORE</t>
  </si>
  <si>
    <t>Cities</t>
  </si>
  <si>
    <t>STAFF MOVEMENT</t>
  </si>
  <si>
    <t>Non-Staff</t>
  </si>
  <si>
    <t>Staff</t>
  </si>
  <si>
    <t>James Logan Howlett</t>
  </si>
  <si>
    <t>Allen Iverson</t>
  </si>
  <si>
    <t>Bill Russell</t>
  </si>
  <si>
    <t>Bill Walton</t>
  </si>
  <si>
    <t>Bob Cousy</t>
  </si>
  <si>
    <t>Bob Pettit</t>
  </si>
  <si>
    <t>Charles Barkley</t>
  </si>
  <si>
    <t>Chris Paul</t>
  </si>
  <si>
    <t>David Robinson</t>
  </si>
  <si>
    <t>Dirk Nowitzki</t>
  </si>
  <si>
    <t>Dominique Wilkins</t>
  </si>
  <si>
    <t>Elgin Baylor</t>
  </si>
  <si>
    <t>George Gervin</t>
  </si>
  <si>
    <t>George Mikan</t>
  </si>
  <si>
    <t>Hakeem Olajuwon</t>
  </si>
  <si>
    <t>Isiah Thomas</t>
  </si>
  <si>
    <t>Jason Kidd</t>
  </si>
  <si>
    <t>Jerry West</t>
  </si>
  <si>
    <t>John Havlicek</t>
  </si>
  <si>
    <t>John Stockton</t>
  </si>
  <si>
    <t>Julius Erving</t>
  </si>
  <si>
    <t>Kareem Abdul-Jabbar</t>
  </si>
  <si>
    <t>Karl Malone</t>
  </si>
  <si>
    <t>Kawhi Leonard</t>
  </si>
  <si>
    <t>Kobe Bryant</t>
  </si>
  <si>
    <t>Larry Bird</t>
  </si>
  <si>
    <t>Magic Johnson</t>
  </si>
  <si>
    <t>Michael Jordan</t>
  </si>
  <si>
    <t>Moses Malone</t>
  </si>
  <si>
    <t>Oscar Robertson</t>
  </si>
  <si>
    <t>Patrick Ewing</t>
  </si>
  <si>
    <t>Reggie Miller</t>
  </si>
  <si>
    <t>Rick Barry</t>
  </si>
  <si>
    <t>Russell Westbrook</t>
  </si>
  <si>
    <t>Shaquille O'Neal</t>
  </si>
  <si>
    <t>Stephen Curry</t>
  </si>
  <si>
    <t>Steve Nash</t>
  </si>
  <si>
    <t>Tim Duncan</t>
  </si>
  <si>
    <t>Walt Frazier</t>
  </si>
  <si>
    <t>Wilt Chamberlain</t>
  </si>
  <si>
    <t>Coming Soon</t>
  </si>
  <si>
    <t>Welcome!</t>
  </si>
  <si>
    <t>Thank you for checking this sample forecasting workbook that is based on something I built for several roles.</t>
  </si>
  <si>
    <t>Obviously, this does not contain actual information, and this financial model is a build from scratch.</t>
  </si>
  <si>
    <t>I would hopefully have this complete in a week or two (end of May or early June 2026).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</si>
</sst>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[$-409]mmm\-yy;@"/>
    <numFmt numFmtId="165" formatCode="mm/dd/yy;@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1" fillId="0" borderId="0" xfId="0" applyFont="1"/>
    <xf numFmtId="0" fontId="0" fillId="0" borderId="0" xfId="0" applyFont="1"/>
    <xf numFmtId="164" fontId="3" fillId="0" borderId="0" xfId="0" applyNumberFormat="1" applyFont="1"/>
    <xf numFmtId="0" fontId="1" fillId="0" borderId="0" xfId="0" applyFont="1" applyAlignment="1">
      <alignment wrapText="1"/>
    </xf>
    <xf numFmtId="0" fontId="0" fillId="2" borderId="0" xfId="0" applyFill="1" applyAlignment="1">
      <alignment textRotation="45" wrapText="1"/>
    </xf>
    <xf numFmtId="0" fontId="0" fillId="0" borderId="0" xfId="0" applyFont="1" applyAlignment="1">
      <alignment wrapText="1"/>
    </xf>
    <xf numFmtId="44" fontId="0" fillId="0" borderId="0" xfId="0" applyNumberFormat="1"/>
    <xf numFmtId="0" fontId="0" fillId="0" borderId="0" xfId="0" applyFont="1" applyFill="1" applyBorder="1"/>
    <xf numFmtId="44" fontId="0" fillId="3" borderId="0" xfId="0" applyNumberFormat="1" applyFill="1"/>
    <xf numFmtId="0" fontId="0" fillId="4" borderId="0" xfId="0" applyFill="1"/>
    <xf numFmtId="0" fontId="0" fillId="4" borderId="0" xfId="0" applyFill="1" applyAlignment="1">
      <alignment wrapText="1"/>
    </xf>
    <xf numFmtId="0" fontId="0" fillId="4" borderId="0" xfId="0" applyFont="1" applyFill="1"/>
    <xf numFmtId="0" fontId="1" fillId="4" borderId="1" xfId="0" applyFont="1" applyFill="1" applyBorder="1"/>
    <xf numFmtId="0" fontId="0" fillId="4" borderId="1" xfId="0" applyFill="1" applyBorder="1"/>
    <xf numFmtId="0" fontId="1" fillId="4" borderId="0" xfId="0" applyFont="1" applyFill="1" applyAlignment="1">
      <alignment horizontal="right"/>
    </xf>
    <xf numFmtId="0" fontId="0" fillId="4" borderId="0" xfId="0" applyFont="1" applyFill="1" applyAlignment="1">
      <alignment horizontal="right"/>
    </xf>
    <xf numFmtId="44" fontId="0" fillId="4" borderId="0" xfId="0" applyNumberFormat="1" applyFont="1" applyFill="1"/>
    <xf numFmtId="0" fontId="1" fillId="4" borderId="1" xfId="0" applyFont="1" applyFill="1" applyBorder="1" applyAlignment="1">
      <alignment horizontal="right"/>
    </xf>
    <xf numFmtId="44" fontId="0" fillId="4" borderId="1" xfId="0" applyNumberFormat="1" applyFill="1" applyBorder="1"/>
    <xf numFmtId="0" fontId="1" fillId="4" borderId="1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164" fontId="0" fillId="0" borderId="0" xfId="0" applyNumberForma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0" fillId="3" borderId="1" xfId="0" applyFont="1" applyFill="1" applyBorder="1" applyAlignment="1">
      <alignment horizontal="center"/>
    </xf>
    <xf numFmtId="44" fontId="1" fillId="4" borderId="1" xfId="0" applyNumberFormat="1" applyFont="1" applyFill="1" applyBorder="1"/>
    <xf numFmtId="165" fontId="0" fillId="0" borderId="0" xfId="0" applyNumberFormat="1"/>
    <xf numFmtId="165" fontId="0" fillId="0" borderId="0" xfId="0" applyNumberFormat="1" applyFill="1"/>
    <xf numFmtId="0" fontId="1" fillId="4" borderId="0" xfId="0" applyFont="1" applyFill="1"/>
    <xf numFmtId="44" fontId="0" fillId="4" borderId="0" xfId="0" applyNumberFormat="1" applyFill="1"/>
    <xf numFmtId="44" fontId="1" fillId="4" borderId="0" xfId="0" applyNumberFormat="1" applyFont="1" applyFill="1" applyBorder="1"/>
    <xf numFmtId="44" fontId="0" fillId="4" borderId="1" xfId="0" applyNumberFormat="1" applyFont="1" applyFill="1" applyBorder="1"/>
    <xf numFmtId="0" fontId="4" fillId="3" borderId="0" xfId="0" applyFont="1" applyFill="1" applyAlignment="1">
      <alignment horizontal="center" wrapText="1"/>
    </xf>
    <xf numFmtId="0" fontId="0" fillId="0" borderId="0" xfId="0" applyFont="1" applyAlignment="1">
      <alignment horizontal="center"/>
    </xf>
    <xf numFmtId="165" fontId="0" fillId="0" borderId="0" xfId="0" applyNumberFormat="1" applyFont="1"/>
    <xf numFmtId="44" fontId="0" fillId="0" borderId="0" xfId="0" applyNumberFormat="1" applyFont="1"/>
    <xf numFmtId="0" fontId="0" fillId="0" borderId="0" xfId="0" applyFont="1" applyFill="1" applyAlignment="1">
      <alignment horizontal="center"/>
    </xf>
    <xf numFmtId="165" fontId="0" fillId="0" borderId="0" xfId="0" applyNumberFormat="1" applyFont="1" applyFill="1"/>
    <xf numFmtId="44" fontId="0" fillId="3" borderId="0" xfId="0" applyNumberFormat="1" applyFont="1" applyFill="1"/>
    <xf numFmtId="0" fontId="0" fillId="0" borderId="0" xfId="0" applyFont="1" applyAlignment="1">
      <alignment horizontal="center" wrapText="1"/>
    </xf>
    <xf numFmtId="164" fontId="0" fillId="0" borderId="0" xfId="0" applyNumberFormat="1" applyFont="1" applyAlignment="1">
      <alignment horizontal="center" wrapText="1"/>
    </xf>
    <xf numFmtId="0" fontId="0" fillId="4" borderId="1" xfId="0" applyFont="1" applyFill="1" applyBorder="1"/>
    <xf numFmtId="0" fontId="0" fillId="4" borderId="0" xfId="0" applyFont="1" applyFill="1" applyAlignment="1">
      <alignment wrapText="1"/>
    </xf>
    <xf numFmtId="0" fontId="0" fillId="4" borderId="1" xfId="0" applyFont="1" applyFill="1" applyBorder="1" applyAlignment="1">
      <alignment horizontal="center"/>
    </xf>
    <xf numFmtId="0" fontId="0" fillId="4" borderId="0" xfId="0" applyFont="1" applyFill="1" applyAlignment="1">
      <alignment horizontal="center"/>
    </xf>
    <xf numFmtId="0" fontId="0" fillId="4" borderId="1" xfId="0" applyFont="1" applyFill="1" applyBorder="1" applyAlignment="1">
      <alignment horizontal="right"/>
    </xf>
    <xf numFmtId="0" fontId="0" fillId="2" borderId="0" xfId="0" applyFont="1" applyFill="1" applyAlignment="1">
      <alignment textRotation="45" wrapText="1"/>
    </xf>
    <xf numFmtId="0" fontId="0" fillId="5" borderId="0" xfId="0" applyFill="1"/>
    <xf numFmtId="0" fontId="4" fillId="3" borderId="0" xfId="0" applyFont="1" applyFill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1" xfId="0" applyFill="1" applyBorder="1"/>
    <xf numFmtId="44" fontId="0" fillId="0" borderId="1" xfId="0" applyNumberFormat="1" applyFill="1" applyBorder="1"/>
    <xf numFmtId="0" fontId="0" fillId="0" borderId="3" xfId="0" applyFill="1" applyBorder="1"/>
    <xf numFmtId="44" fontId="0" fillId="0" borderId="3" xfId="0" applyNumberFormat="1" applyFill="1" applyBorder="1"/>
    <xf numFmtId="0" fontId="0" fillId="0" borderId="2" xfId="0" applyFill="1" applyBorder="1"/>
    <xf numFmtId="44" fontId="0" fillId="0" borderId="2" xfId="0" applyNumberFormat="1" applyFill="1" applyBorder="1"/>
    <xf numFmtId="165" fontId="0" fillId="0" borderId="0" xfId="0" applyNumberFormat="1" applyAlignment="1">
      <alignment horizontal="center"/>
    </xf>
    <xf numFmtId="39" fontId="0" fillId="0" borderId="0" xfId="0" applyNumberFormat="1"/>
    <xf numFmtId="4" fontId="0" fillId="0" borderId="0" xfId="0" applyNumberFormat="1"/>
    <xf numFmtId="4" fontId="0" fillId="0" borderId="0" xfId="0" applyNumberFormat="1" applyAlignment="1">
      <alignment horizontal="center"/>
    </xf>
    <xf numFmtId="44" fontId="0" fillId="0" borderId="0" xfId="0" applyNumberFormat="1" applyAlignment="1">
      <alignment horizontal="center"/>
    </xf>
    <xf numFmtId="0" fontId="0" fillId="0" borderId="1" xfId="0" applyNumberFormat="1" applyFill="1" applyBorder="1"/>
    <xf numFmtId="44" fontId="0" fillId="0" borderId="4" xfId="0" applyNumberFormat="1" applyBorder="1"/>
    <xf numFmtId="44" fontId="0" fillId="0" borderId="6" xfId="0" applyNumberFormat="1" applyBorder="1"/>
    <xf numFmtId="44" fontId="0" fillId="0" borderId="5" xfId="0" applyNumberFormat="1" applyBorder="1"/>
    <xf numFmtId="44" fontId="1" fillId="0" borderId="0" xfId="0" applyNumberFormat="1" applyFont="1"/>
    <xf numFmtId="44" fontId="0" fillId="0" borderId="7" xfId="0" applyNumberFormat="1" applyBorder="1"/>
    <xf numFmtId="0" fontId="0" fillId="0" borderId="2" xfId="0" applyNumberFormat="1" applyFill="1" applyBorder="1"/>
    <xf numFmtId="164" fontId="0" fillId="4" borderId="0" xfId="0" applyNumberFormat="1" applyFill="1"/>
    <xf numFmtId="0" fontId="1" fillId="5" borderId="0" xfId="0" applyFont="1" applyFill="1"/>
    <xf numFmtId="0" fontId="1" fillId="6" borderId="0" xfId="0" applyFont="1" applyFill="1"/>
    <xf numFmtId="0" fontId="0" fillId="6" borderId="0" xfId="0" applyFill="1"/>
    <xf numFmtId="0" fontId="1" fillId="7" borderId="0" xfId="0" applyFont="1" applyFill="1"/>
    <xf numFmtId="0" fontId="0" fillId="7" borderId="0" xfId="0" applyFill="1"/>
    <xf numFmtId="164" fontId="1" fillId="5" borderId="0" xfId="0" applyNumberFormat="1" applyFont="1" applyFill="1"/>
    <xf numFmtId="164" fontId="1" fillId="7" borderId="0" xfId="0" applyNumberFormat="1" applyFont="1" applyFill="1"/>
    <xf numFmtId="0" fontId="1" fillId="8" borderId="0" xfId="0" applyFont="1" applyFill="1"/>
    <xf numFmtId="164" fontId="1" fillId="8" borderId="0" xfId="0" applyNumberFormat="1" applyFont="1" applyFill="1"/>
    <xf numFmtId="0" fontId="0" fillId="8" borderId="0" xfId="0" applyFill="1"/>
    <xf numFmtId="0" fontId="1" fillId="9" borderId="0" xfId="0" applyFont="1" applyFill="1"/>
    <xf numFmtId="164" fontId="1" fillId="9" borderId="0" xfId="0" applyNumberFormat="1" applyFont="1" applyFill="1"/>
    <xf numFmtId="0" fontId="0" fillId="9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8" borderId="0" xfId="0" applyFill="1" applyAlignment="1">
      <alignment horizontal="center"/>
    </xf>
    <xf numFmtId="164" fontId="1" fillId="4" borderId="0" xfId="0" applyNumberFormat="1" applyFont="1" applyFill="1" applyAlignment="1">
      <alignment horizontal="center"/>
    </xf>
    <xf numFmtId="0" fontId="1" fillId="0" borderId="8" xfId="0" applyFont="1" applyFill="1" applyBorder="1"/>
    <xf numFmtId="0" fontId="0" fillId="0" borderId="9" xfId="0" applyFill="1" applyBorder="1"/>
    <xf numFmtId="164" fontId="1" fillId="0" borderId="9" xfId="0" applyNumberFormat="1" applyFont="1" applyFill="1" applyBorder="1" applyAlignment="1">
      <alignment horizontal="center"/>
    </xf>
    <xf numFmtId="164" fontId="0" fillId="0" borderId="10" xfId="0" applyNumberFormat="1" applyFill="1" applyBorder="1"/>
    <xf numFmtId="0" fontId="1" fillId="0" borderId="11" xfId="0" applyFont="1" applyFill="1" applyBorder="1"/>
    <xf numFmtId="0" fontId="1" fillId="0" borderId="0" xfId="0" applyFont="1" applyFill="1" applyBorder="1"/>
    <xf numFmtId="44" fontId="0" fillId="0" borderId="0" xfId="0" applyNumberFormat="1" applyFill="1" applyBorder="1"/>
    <xf numFmtId="44" fontId="0" fillId="0" borderId="12" xfId="0" applyNumberFormat="1" applyFill="1" applyBorder="1"/>
    <xf numFmtId="0" fontId="0" fillId="0" borderId="13" xfId="0" applyFill="1" applyBorder="1"/>
    <xf numFmtId="0" fontId="0" fillId="0" borderId="4" xfId="0" applyFill="1" applyBorder="1"/>
    <xf numFmtId="44" fontId="1" fillId="0" borderId="4" xfId="0" applyNumberFormat="1" applyFont="1" applyFill="1" applyBorder="1"/>
    <xf numFmtId="44" fontId="1" fillId="0" borderId="14" xfId="0" applyNumberFormat="1" applyFont="1" applyFill="1" applyBorder="1"/>
    <xf numFmtId="0" fontId="1" fillId="0" borderId="9" xfId="0" applyFont="1" applyFill="1" applyBorder="1"/>
    <xf numFmtId="0" fontId="0" fillId="0" borderId="10" xfId="0" applyFill="1" applyBorder="1"/>
    <xf numFmtId="0" fontId="0" fillId="0" borderId="11" xfId="0" applyFill="1" applyBorder="1"/>
    <xf numFmtId="44" fontId="0" fillId="0" borderId="16" xfId="0" applyNumberFormat="1" applyFill="1" applyBorder="1"/>
    <xf numFmtId="44" fontId="0" fillId="0" borderId="15" xfId="0" applyNumberFormat="1" applyFill="1" applyBorder="1"/>
    <xf numFmtId="44" fontId="0" fillId="9" borderId="16" xfId="0" applyNumberFormat="1" applyFill="1" applyBorder="1"/>
    <xf numFmtId="0" fontId="1" fillId="9" borderId="8" xfId="0" applyFont="1" applyFill="1" applyBorder="1"/>
    <xf numFmtId="0" fontId="0" fillId="9" borderId="9" xfId="0" applyFill="1" applyBorder="1"/>
    <xf numFmtId="164" fontId="1" fillId="9" borderId="9" xfId="0" applyNumberFormat="1" applyFont="1" applyFill="1" applyBorder="1" applyAlignment="1">
      <alignment horizontal="center"/>
    </xf>
    <xf numFmtId="0" fontId="1" fillId="9" borderId="10" xfId="0" applyFont="1" applyFill="1" applyBorder="1"/>
    <xf numFmtId="0" fontId="1" fillId="9" borderId="11" xfId="0" applyFont="1" applyFill="1" applyBorder="1"/>
    <xf numFmtId="0" fontId="1" fillId="9" borderId="0" xfId="0" applyFont="1" applyFill="1" applyBorder="1"/>
    <xf numFmtId="44" fontId="0" fillId="9" borderId="0" xfId="0" applyNumberFormat="1" applyFill="1" applyBorder="1"/>
    <xf numFmtId="44" fontId="0" fillId="9" borderId="12" xfId="0" applyNumberFormat="1" applyFill="1" applyBorder="1"/>
    <xf numFmtId="0" fontId="0" fillId="9" borderId="11" xfId="0" applyFill="1" applyBorder="1"/>
    <xf numFmtId="44" fontId="0" fillId="9" borderId="15" xfId="0" applyNumberFormat="1" applyFill="1" applyBorder="1"/>
    <xf numFmtId="0" fontId="0" fillId="9" borderId="13" xfId="0" applyFill="1" applyBorder="1"/>
    <xf numFmtId="0" fontId="0" fillId="9" borderId="4" xfId="0" applyFill="1" applyBorder="1"/>
    <xf numFmtId="44" fontId="1" fillId="9" borderId="4" xfId="0" applyNumberFormat="1" applyFont="1" applyFill="1" applyBorder="1"/>
    <xf numFmtId="44" fontId="1" fillId="9" borderId="14" xfId="0" applyNumberFormat="1" applyFont="1" applyFill="1" applyBorder="1"/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vertical="center" textRotation="45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0" fillId="4" borderId="0" xfId="0" applyFill="1" applyAlignment="1">
      <alignment vertical="center" wrapText="1"/>
    </xf>
    <xf numFmtId="3" fontId="0" fillId="0" borderId="0" xfId="0" applyNumberFormat="1" applyAlignment="1">
      <alignment horizontal="center"/>
    </xf>
    <xf numFmtId="3" fontId="0" fillId="0" borderId="0" xfId="0" applyNumberFormat="1" applyFont="1" applyAlignment="1">
      <alignment horizontal="center"/>
    </xf>
  </cellXfs>
  <cellStyles count="1">
    <cellStyle name="Normal" xfId="0" builtinId="0"/>
  </cellStyles>
  <dxfs count="37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34" formatCode="_(&quot;$&quot;* #,##0.00_);_(&quot;$&quot;* \(#,##0.00\);_(&quot;$&quot;* &quot;-&quot;??_);_(@_)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</dxf>
    <dxf>
      <numFmt numFmtId="4" formatCode="#,##0.00"/>
    </dxf>
    <dxf>
      <numFmt numFmtId="165" formatCode="mm/dd/yy;@"/>
      <alignment horizontal="center" vertical="bottom" textRotation="0" wrapText="0" indent="0" justifyLastLine="0" shrinkToFit="0" readingOrder="0"/>
    </dxf>
    <dxf>
      <numFmt numFmtId="165" formatCode="mm/dd/yy;@"/>
      <alignment horizontal="center" vertical="bottom" textRotation="0" wrapText="0" indent="0" justifyLastLine="0" shrinkToFit="0" readingOrder="0"/>
    </dxf>
    <dxf>
      <numFmt numFmtId="165" formatCode="mm/dd/yy;@"/>
      <alignment horizontal="center" vertical="bottom" textRotation="0" wrapText="0" indent="0" justifyLastLine="0" shrinkToFit="0" readingOrder="0"/>
    </dxf>
    <dxf>
      <numFmt numFmtId="165" formatCode="mm/dd/yy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1"/>
        </patternFill>
      </fill>
    </dxf>
    <dxf>
      <numFmt numFmtId="165" formatCode="mm/dd/yy;@"/>
    </dxf>
    <dxf>
      <numFmt numFmtId="165" formatCode="mm/dd/yy;@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1"/>
        </patternFill>
      </fill>
    </dxf>
    <dxf>
      <alignment horizontal="center" vertical="bottom" textRotation="0" wrapText="1" indent="0" justifyLastLine="0" shrinkToFit="0" readingOrder="0"/>
    </dxf>
    <dxf>
      <numFmt numFmtId="34" formatCode="_(&quot;$&quot;* #,##0.00_);_(&quot;$&quot;* \(#,##0.00\);_(&quot;$&quot;* &quot;-&quot;??_);_(@_)"/>
    </dxf>
    <dxf>
      <font>
        <b val="0"/>
      </font>
      <numFmt numFmtId="34" formatCode="_(&quot;$&quot;* #,##0.00_);_(&quot;$&quot;* \(#,##0.00\);_(&quot;$&quot;* &quot;-&quot;??_);_(@_)"/>
    </dxf>
    <dxf>
      <font>
        <b val="0"/>
      </font>
      <numFmt numFmtId="34" formatCode="_(&quot;$&quot;* #,##0.00_);_(&quot;$&quot;* \(#,##0.00\);_(&quot;$&quot;* &quot;-&quot;??_);_(@_)"/>
      <fill>
        <patternFill patternType="solid">
          <fgColor indexed="64"/>
          <bgColor theme="1"/>
        </patternFill>
      </fill>
    </dxf>
    <dxf>
      <font>
        <b val="0"/>
      </font>
      <numFmt numFmtId="34" formatCode="_(&quot;$&quot;* #,##0.00_);_(&quot;$&quot;* \(#,##0.00\);_(&quot;$&quot;* &quot;-&quot;??_);_(@_)"/>
    </dxf>
    <dxf>
      <font>
        <b val="0"/>
      </font>
      <numFmt numFmtId="34" formatCode="_(&quot;$&quot;* #,##0.00_);_(&quot;$&quot;* \(#,##0.00\);_(&quot;$&quot;* &quot;-&quot;??_);_(@_)"/>
    </dxf>
    <dxf>
      <font>
        <b val="0"/>
      </font>
      <numFmt numFmtId="34" formatCode="_(&quot;$&quot;* #,##0.00_);_(&quot;$&quot;* \(#,##0.00\);_(&quot;$&quot;* &quot;-&quot;??_);_(@_)"/>
    </dxf>
    <dxf>
      <font>
        <b val="0"/>
      </font>
      <numFmt numFmtId="34" formatCode="_(&quot;$&quot;* #,##0.00_);_(&quot;$&quot;* \(#,##0.00\);_(&quot;$&quot;* &quot;-&quot;??_);_(@_)"/>
    </dxf>
    <dxf>
      <font>
        <b val="0"/>
      </font>
      <numFmt numFmtId="34" formatCode="_(&quot;$&quot;* #,##0.00_);_(&quot;$&quot;* \(#,##0.00\);_(&quot;$&quot;* &quot;-&quot;??_);_(@_)"/>
    </dxf>
    <dxf>
      <font>
        <b val="0"/>
      </font>
      <numFmt numFmtId="34" formatCode="_(&quot;$&quot;* #,##0.00_);_(&quot;$&quot;* \(#,##0.00\);_(&quot;$&quot;* &quot;-&quot;??_);_(@_)"/>
    </dxf>
    <dxf>
      <font>
        <b val="0"/>
      </font>
      <numFmt numFmtId="34" formatCode="_(&quot;$&quot;* #,##0.00_);_(&quot;$&quot;* \(#,##0.00\);_(&quot;$&quot;* &quot;-&quot;??_);_(@_)"/>
    </dxf>
    <dxf>
      <font>
        <b val="0"/>
      </font>
      <numFmt numFmtId="34" formatCode="_(&quot;$&quot;* #,##0.00_);_(&quot;$&quot;* \(#,##0.00\);_(&quot;$&quot;* &quot;-&quot;??_);_(@_)"/>
    </dxf>
    <dxf>
      <font>
        <b val="0"/>
      </font>
      <numFmt numFmtId="34" formatCode="_(&quot;$&quot;* #,##0.00_);_(&quot;$&quot;* \(#,##0.00\);_(&quot;$&quot;* &quot;-&quot;??_);_(@_)"/>
    </dxf>
    <dxf>
      <font>
        <b val="0"/>
      </font>
      <numFmt numFmtId="34" formatCode="_(&quot;$&quot;* #,##0.00_);_(&quot;$&quot;* \(#,##0.00\);_(&quot;$&quot;* &quot;-&quot;??_);_(@_)"/>
    </dxf>
    <dxf>
      <font>
        <b val="0"/>
      </font>
      <numFmt numFmtId="34" formatCode="_(&quot;$&quot;* #,##0.00_);_(&quot;$&quot;* \(#,##0.00\);_(&quot;$&quot;* &quot;-&quot;??_);_(@_)"/>
    </dxf>
    <dxf>
      <font>
        <b val="0"/>
      </font>
      <numFmt numFmtId="34" formatCode="_(&quot;$&quot;* #,##0.00_);_(&quot;$&quot;* \(#,##0.00\);_(&quot;$&quot;* &quot;-&quot;??_);_(@_)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  <alignment horizontal="center" vertical="bottom" textRotation="0" indent="0" justifyLastLine="0" shrinkToFit="0" readingOrder="0"/>
    </dxf>
    <dxf>
      <font>
        <b val="0"/>
      </font>
      <alignment horizontal="center" vertical="bottom" textRotation="0" indent="0" justifyLastLine="0" shrinkToFit="0" readingOrder="0"/>
    </dxf>
    <dxf>
      <font>
        <b val="0"/>
      </font>
      <fill>
        <patternFill patternType="solid">
          <fgColor indexed="64"/>
          <bgColor theme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</font>
    </dxf>
    <dxf>
      <font>
        <b val="0"/>
      </font>
      <alignment horizontal="center" vertical="bottom" textRotation="0" wrapText="1" indent="0" justifyLastLine="0" shrinkToFit="0" readingOrder="0"/>
    </dxf>
    <dxf>
      <font>
        <b val="0"/>
      </font>
      <alignment horizontal="center" vertical="bottom" textRotation="0" wrapText="0" indent="0" justifyLastLine="0" shrinkToFit="0" readingOrder="0"/>
    </dxf>
    <dxf>
      <font>
        <b val="0"/>
      </font>
      <alignment horizontal="center" vertical="bottom" textRotation="0" wrapText="0" indent="0" justifyLastLine="0" shrinkToFit="0" readingOrder="0"/>
    </dxf>
    <dxf>
      <font>
        <b val="0"/>
      </font>
      <alignment horizontal="center" vertical="bottom" textRotation="0" wrapText="0" indent="0" justifyLastLine="0" shrinkToFit="0" readingOrder="0"/>
    </dxf>
    <dxf>
      <font>
        <b val="0"/>
      </font>
      <alignment horizontal="center" vertical="bottom" textRotation="0" wrapText="0" indent="0" justifyLastLine="0" shrinkToFit="0" readingOrder="0"/>
    </dxf>
    <dxf>
      <font>
        <b val="0"/>
      </font>
      <alignment horizontal="center" vertical="bottom" textRotation="0" wrapText="0" indent="0" justifyLastLine="0" shrinkToFit="0" readingOrder="0"/>
    </dxf>
    <dxf>
      <font>
        <b val="0"/>
      </font>
      <alignment horizontal="center" vertical="bottom" textRotation="0" wrapText="0" indent="0" justifyLastLine="0" shrinkToFit="0" readingOrder="0"/>
    </dxf>
    <dxf>
      <font>
        <b val="0"/>
      </font>
      <alignment horizontal="center" vertical="bottom" textRotation="0" wrapText="0" indent="0" justifyLastLine="0" shrinkToFit="0" readingOrder="0"/>
    </dxf>
    <dxf>
      <font>
        <b val="0"/>
      </font>
      <alignment horizontal="center" vertical="bottom" textRotation="0" wrapText="0" indent="0" justifyLastLine="0" shrinkToFit="0" readingOrder="0"/>
    </dxf>
    <dxf>
      <font>
        <b val="0"/>
      </font>
      <alignment horizontal="center" vertical="bottom" textRotation="0" wrapText="0" indent="0" justifyLastLine="0" shrinkToFit="0" readingOrder="0"/>
    </dxf>
    <dxf>
      <font>
        <b val="0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</font>
      <numFmt numFmtId="34" formatCode="_(&quot;$&quot;* #,##0.00_);_(&quot;$&quot;* \(#,##0.00\);_(&quot;$&quot;* &quot;-&quot;??_);_(@_)"/>
    </dxf>
    <dxf>
      <font>
        <b val="0"/>
      </font>
      <numFmt numFmtId="3" formatCode="#,##0"/>
      <alignment horizontal="center" vertical="bottom" textRotation="0" wrapText="0" indent="0" justifyLastLine="0" shrinkToFit="0" readingOrder="0"/>
    </dxf>
    <dxf>
      <font>
        <b val="0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</font>
      <numFmt numFmtId="34" formatCode="_(&quot;$&quot;* #,##0.00_);_(&quot;$&quot;* \(#,##0.00\);_(&quot;$&quot;* &quot;-&quot;??_);_(@_)"/>
    </dxf>
    <dxf>
      <font>
        <b val="0"/>
      </font>
    </dxf>
    <dxf>
      <font>
        <b val="0"/>
      </font>
      <numFmt numFmtId="165" formatCode="mm/dd/yy;@"/>
    </dxf>
    <dxf>
      <font>
        <b val="0"/>
      </font>
      <numFmt numFmtId="165" formatCode="mm/dd/yy;@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  <alignment horizontal="center" vertical="bottom" textRotation="0" indent="0" justifyLastLine="0" shrinkToFit="0" readingOrder="0"/>
    </dxf>
    <dxf>
      <font>
        <b val="0"/>
      </font>
      <alignment horizontal="center" vertical="bottom" textRotation="0" indent="0" justifyLastLine="0" shrinkToFit="0" readingOrder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  <alignment horizontal="general" vertical="bottom" textRotation="0" wrapText="1" indent="0" justifyLastLine="0" shrinkToFit="0" readingOrder="0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1"/>
        </patternFill>
      </fill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165" formatCode="mm/dd/yy;@"/>
    </dxf>
    <dxf>
      <numFmt numFmtId="165" formatCode="mm/dd/yy;@"/>
    </dxf>
    <dxf>
      <alignment horizontal="center" vertical="bottom" textRotation="0" indent="0" justifyLastLine="0" shrinkToFit="0" readingOrder="0"/>
    </dxf>
    <dxf>
      <alignment horizontal="center" vertical="bottom" textRotation="0" indent="0" justifyLastLine="0" shrinkToFit="0" readingOrder="0"/>
    </dxf>
    <dxf>
      <fill>
        <patternFill patternType="solid">
          <fgColor indexed="64"/>
          <bgColor theme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alignment horizontal="center" vertical="center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34" formatCode="_(&quot;$&quot;* #,##0.00_);_(&quot;$&quot;* \(#,##0.00\);_(&quot;$&quot;* &quot;-&quot;??_);_(@_)"/>
    </dxf>
    <dxf>
      <numFmt numFmtId="3" formatCode="#,##0"/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34" formatCode="_(&quot;$&quot;* #,##0.00_);_(&quot;$&quot;* \(#,##0.00\);_(&quot;$&quot;* &quot;-&quot;??_);_(@_)"/>
    </dxf>
    <dxf>
      <numFmt numFmtId="165" formatCode="mm/dd/yy;@"/>
    </dxf>
    <dxf>
      <numFmt numFmtId="165" formatCode="mm/dd/yy;@"/>
    </dxf>
    <dxf>
      <alignment horizontal="center" vertical="bottom" textRotation="0" indent="0" justifyLastLine="0" shrinkToFit="0" readingOrder="0"/>
    </dxf>
    <dxf>
      <alignment horizontal="center" vertical="bottom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1"/>
        </patternFill>
      </fill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165" formatCode="mm/dd/yy;@"/>
    </dxf>
    <dxf>
      <numFmt numFmtId="165" formatCode="mm/dd/yy;@"/>
    </dxf>
    <dxf>
      <alignment horizontal="center" vertical="bottom" textRotation="0" indent="0" justifyLastLine="0" shrinkToFit="0" readingOrder="0"/>
    </dxf>
    <dxf>
      <alignment horizontal="center" vertical="bottom" textRotation="0" indent="0" justifyLastLine="0" shrinkToFit="0" readingOrder="0"/>
    </dxf>
    <dxf>
      <fill>
        <patternFill patternType="solid">
          <fgColor indexed="64"/>
          <bgColor theme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alignment horizontal="center" vertical="center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34" formatCode="_(&quot;$&quot;* #,##0.00_);_(&quot;$&quot;* \(#,##0.00\);_(&quot;$&quot;* &quot;-&quot;??_);_(@_)"/>
    </dxf>
    <dxf>
      <numFmt numFmtId="3" formatCode="#,##0"/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34" formatCode="_(&quot;$&quot;* #,##0.00_);_(&quot;$&quot;* \(#,##0.00\);_(&quot;$&quot;* &quot;-&quot;??_);_(@_)"/>
    </dxf>
    <dxf>
      <numFmt numFmtId="165" formatCode="mm/dd/yy;@"/>
    </dxf>
    <dxf>
      <numFmt numFmtId="165" formatCode="mm/dd/yy;@"/>
    </dxf>
    <dxf>
      <alignment horizontal="center" vertical="bottom" textRotation="0" indent="0" justifyLastLine="0" shrinkToFit="0" readingOrder="0"/>
    </dxf>
    <dxf>
      <alignment horizontal="center" vertical="bottom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1"/>
        </patternFill>
      </fill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165" formatCode="mm/dd/yy;@"/>
    </dxf>
    <dxf>
      <numFmt numFmtId="165" formatCode="mm/dd/yy;@"/>
    </dxf>
    <dxf>
      <alignment horizontal="center" vertical="bottom" textRotation="0" indent="0" justifyLastLine="0" shrinkToFit="0" readingOrder="0"/>
    </dxf>
    <dxf>
      <alignment horizontal="center" vertical="bottom" textRotation="0" indent="0" justifyLastLine="0" shrinkToFit="0" readingOrder="0"/>
    </dxf>
    <dxf>
      <fill>
        <patternFill patternType="solid">
          <fgColor indexed="64"/>
          <bgColor theme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alignment horizontal="center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34" formatCode="_(&quot;$&quot;* #,##0.00_);_(&quot;$&quot;* \(#,##0.00\);_(&quot;$&quot;* &quot;-&quot;??_);_(@_)"/>
    </dxf>
    <dxf>
      <numFmt numFmtId="3" formatCode="#,##0"/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34" formatCode="_(&quot;$&quot;* #,##0.00_);_(&quot;$&quot;* \(#,##0.00\);_(&quot;$&quot;* &quot;-&quot;??_);_(@_)"/>
    </dxf>
    <dxf>
      <numFmt numFmtId="165" formatCode="mm/dd/yy;@"/>
    </dxf>
    <dxf>
      <numFmt numFmtId="165" formatCode="mm/dd/yy;@"/>
    </dxf>
    <dxf>
      <alignment horizontal="center" vertical="bottom" textRotation="0" indent="0" justifyLastLine="0" shrinkToFit="0" readingOrder="0"/>
    </dxf>
    <dxf>
      <alignment horizontal="center" vertical="bottom" textRotation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vin Wu" refreshedDate="46150.951152199072" createdVersion="8" refreshedVersion="8" minRefreshableVersion="3" recordCount="40" xr:uid="{B5E41A43-633F-4A81-B464-AA63C2864279}">
  <cacheSource type="worksheet">
    <worksheetSource name="NONSTAFF_DATA"/>
  </cacheSource>
  <cacheFields count="26">
    <cacheField name="Program" numFmtId="0">
      <sharedItems/>
    </cacheField>
    <cacheField name="Name" numFmtId="0">
      <sharedItems count="7">
        <s v="Microsoft Azure"/>
        <s v="Hewlett Packard Enterprise"/>
        <s v="Snowflake"/>
        <s v="MongoDB"/>
        <s v="Salesforce"/>
        <s v="Couchbase"/>
        <s v=""/>
      </sharedItems>
    </cacheField>
    <cacheField name="." numFmtId="0">
      <sharedItems/>
    </cacheField>
    <cacheField name="Type" numFmtId="0">
      <sharedItems/>
    </cacheField>
    <cacheField name="Status" numFmtId="0">
      <sharedItems/>
    </cacheField>
    <cacheField name="City" numFmtId="0">
      <sharedItems/>
    </cacheField>
    <cacheField name="State" numFmtId="0">
      <sharedItems/>
    </cacheField>
    <cacheField name="Country" numFmtId="0">
      <sharedItems/>
    </cacheField>
    <cacheField name="Start Date" numFmtId="165">
      <sharedItems containsDate="1" containsMixedTypes="1" minDate="2023-01-01T00:00:00" maxDate="2026-03-02T00:00:00"/>
    </cacheField>
    <cacheField name="End Date" numFmtId="165">
      <sharedItems containsDate="1" containsMixedTypes="1" minDate="2026-07-31T00:00:00" maxDate="2029-06-01T00:00:00"/>
    </cacheField>
    <cacheField name="Payment Frequency" numFmtId="0">
      <sharedItems/>
    </cacheField>
    <cacheField name="Contract Cost" numFmtId="0">
      <sharedItems containsSemiMixedTypes="0" containsString="0" containsNumber="1" containsInteger="1" minValue="0" maxValue="1500000"/>
    </cacheField>
    <cacheField name="Jan-26" numFmtId="0">
      <sharedItems containsSemiMixedTypes="0" containsString="0" containsNumber="1" minValue="0" maxValue="125000"/>
    </cacheField>
    <cacheField name="Feb-26" numFmtId="0">
      <sharedItems containsSemiMixedTypes="0" containsString="0" containsNumber="1" minValue="0" maxValue="125000"/>
    </cacheField>
    <cacheField name="Mar-26" numFmtId="0">
      <sharedItems containsSemiMixedTypes="0" containsString="0" containsNumber="1" minValue="0" maxValue="125000"/>
    </cacheField>
    <cacheField name="Apr-26" numFmtId="0">
      <sharedItems containsSemiMixedTypes="0" containsString="0" containsNumber="1" minValue="0" maxValue="125000"/>
    </cacheField>
    <cacheField name="May-26" numFmtId="0">
      <sharedItems containsSemiMixedTypes="0" containsString="0" containsNumber="1" minValue="0" maxValue="125000"/>
    </cacheField>
    <cacheField name="Jun-26" numFmtId="0">
      <sharedItems containsSemiMixedTypes="0" containsString="0" containsNumber="1" minValue="0" maxValue="125000"/>
    </cacheField>
    <cacheField name="Jul-26" numFmtId="0">
      <sharedItems containsSemiMixedTypes="0" containsString="0" containsNumber="1" minValue="0" maxValue="125000"/>
    </cacheField>
    <cacheField name="Aug-26" numFmtId="0">
      <sharedItems containsSemiMixedTypes="0" containsString="0" containsNumber="1" minValue="0" maxValue="125000"/>
    </cacheField>
    <cacheField name="Sep-26" numFmtId="0">
      <sharedItems containsSemiMixedTypes="0" containsString="0" containsNumber="1" minValue="0" maxValue="125000"/>
    </cacheField>
    <cacheField name="Oct-26" numFmtId="0">
      <sharedItems containsSemiMixedTypes="0" containsString="0" containsNumber="1" minValue="0" maxValue="125000" count="7">
        <n v="125000"/>
        <n v="104166.66666666667"/>
        <n v="0"/>
        <n v="100000"/>
        <n v="62500"/>
        <n v="68750"/>
        <n v="83333.333333333328"/>
      </sharedItems>
    </cacheField>
    <cacheField name="Nov-26" numFmtId="0">
      <sharedItems containsSemiMixedTypes="0" containsString="0" containsNumber="1" minValue="0" maxValue="125000" count="5">
        <n v="125000"/>
        <n v="0"/>
        <n v="104166.66666666667"/>
        <n v="62500"/>
        <n v="83333.333333333328"/>
      </sharedItems>
    </cacheField>
    <cacheField name="Dec-26" numFmtId="0">
      <sharedItems containsSemiMixedTypes="0" containsString="0" containsNumber="1" minValue="0" maxValue="125000" count="5">
        <n v="125000"/>
        <n v="0"/>
        <n v="104166.66666666667"/>
        <n v="62500"/>
        <n v="83333.333333333328"/>
      </sharedItems>
    </cacheField>
    <cacheField name="," numFmtId="0">
      <sharedItems containsSemiMixedTypes="0" containsString="0" containsNumber="1" containsInteger="1" minValue="0" maxValue="0"/>
    </cacheField>
    <cacheField name="Total" numFmtId="0">
      <sharedItems containsSemiMixedTypes="0" containsString="0" containsNumber="1" minValue="0" maxValue="15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s v="Program 1"/>
    <x v="0"/>
    <s v=""/>
    <s v="Cloud"/>
    <s v="Active"/>
    <s v="Seattle"/>
    <s v="Washington"/>
    <s v="United States"/>
    <d v="2024-01-01T00:00:00"/>
    <d v="2028-12-31T00:00:00"/>
    <s v="Monthly"/>
    <n v="1500000"/>
    <n v="125000"/>
    <n v="125000"/>
    <n v="125000"/>
    <n v="125000"/>
    <n v="125000"/>
    <n v="125000"/>
    <n v="125000"/>
    <n v="125000"/>
    <n v="125000"/>
    <x v="0"/>
    <x v="0"/>
    <x v="0"/>
    <n v="0"/>
    <n v="1500000"/>
  </r>
  <r>
    <s v="Program 1"/>
    <x v="1"/>
    <s v=""/>
    <s v="Hardware"/>
    <s v="Active"/>
    <s v="Palo Alto"/>
    <s v="California"/>
    <s v="United States"/>
    <d v="2023-01-01T00:00:00"/>
    <d v="2026-12-31T00:00:00"/>
    <s v="Quarterly"/>
    <n v="500000"/>
    <n v="125000"/>
    <n v="0"/>
    <n v="0"/>
    <n v="125000"/>
    <n v="0"/>
    <n v="0"/>
    <n v="125000"/>
    <n v="0"/>
    <n v="0"/>
    <x v="0"/>
    <x v="1"/>
    <x v="1"/>
    <n v="0"/>
    <n v="500000"/>
  </r>
  <r>
    <s v="Program 1"/>
    <x v="2"/>
    <s v=""/>
    <s v="Software"/>
    <s v="Active"/>
    <s v="Menlo Park"/>
    <s v="California"/>
    <s v="United States"/>
    <d v="2025-06-01T00:00:00"/>
    <d v="2028-05-31T00:00:00"/>
    <s v="Quarterly"/>
    <n v="500000"/>
    <n v="125000"/>
    <n v="0"/>
    <n v="0"/>
    <n v="125000"/>
    <n v="0"/>
    <n v="0"/>
    <n v="125000"/>
    <n v="0"/>
    <n v="0"/>
    <x v="0"/>
    <x v="1"/>
    <x v="1"/>
    <n v="0"/>
    <n v="500000"/>
  </r>
  <r>
    <s v="Program 1"/>
    <x v="3"/>
    <s v=""/>
    <s v="Software"/>
    <s v="Active"/>
    <s v="New York"/>
    <s v="New York"/>
    <s v="United States"/>
    <d v="2026-01-01T00:00:00"/>
    <d v="2028-12-31T00:00:00"/>
    <s v="Monthly"/>
    <n v="1250000"/>
    <n v="104166.66666666667"/>
    <n v="104166.66666666667"/>
    <n v="104166.66666666667"/>
    <n v="104166.66666666667"/>
    <n v="104166.66666666667"/>
    <n v="104166.66666666667"/>
    <n v="104166.66666666667"/>
    <n v="104166.66666666667"/>
    <n v="104166.66666666667"/>
    <x v="1"/>
    <x v="2"/>
    <x v="2"/>
    <n v="0"/>
    <n v="1250000"/>
  </r>
  <r>
    <s v="Program 1"/>
    <x v="4"/>
    <s v=""/>
    <s v="Software"/>
    <s v="Active"/>
    <s v="San Francisco"/>
    <s v="California"/>
    <s v="United States"/>
    <d v="2025-05-01T00:00:00"/>
    <d v="2029-04-30T00:00:00"/>
    <s v="Bi-Annually"/>
    <n v="250000"/>
    <n v="125000"/>
    <n v="0"/>
    <n v="0"/>
    <n v="0"/>
    <n v="0"/>
    <n v="0"/>
    <n v="125000"/>
    <n v="0"/>
    <n v="0"/>
    <x v="2"/>
    <x v="1"/>
    <x v="1"/>
    <n v="0"/>
    <n v="250000"/>
  </r>
  <r>
    <s v="Program 1"/>
    <x v="5"/>
    <s v=""/>
    <s v="Software"/>
    <s v="Active"/>
    <s v="San Jose"/>
    <s v="California"/>
    <s v="United States"/>
    <d v="2024-08-01T00:00:00"/>
    <d v="2026-07-31T00:00:00"/>
    <s v="Quarterly"/>
    <n v="400000"/>
    <n v="100000"/>
    <n v="0"/>
    <n v="0"/>
    <n v="100000"/>
    <n v="0"/>
    <n v="0"/>
    <n v="100000"/>
    <n v="0"/>
    <n v="0"/>
    <x v="3"/>
    <x v="1"/>
    <x v="1"/>
    <n v="0"/>
    <n v="400000"/>
  </r>
  <r>
    <s v="Program 1"/>
    <x v="6"/>
    <s v=""/>
    <s v=""/>
    <s v=""/>
    <s v=""/>
    <s v=""/>
    <s v=""/>
    <s v=""/>
    <s v=""/>
    <s v=""/>
    <n v="0"/>
    <n v="0"/>
    <n v="0"/>
    <n v="0"/>
    <n v="0"/>
    <n v="0"/>
    <n v="0"/>
    <n v="0"/>
    <n v="0"/>
    <n v="0"/>
    <x v="2"/>
    <x v="1"/>
    <x v="1"/>
    <n v="0"/>
    <n v="0"/>
  </r>
  <r>
    <s v="Program 1"/>
    <x v="6"/>
    <s v=""/>
    <s v=""/>
    <s v=""/>
    <s v=""/>
    <s v=""/>
    <s v=""/>
    <s v=""/>
    <s v=""/>
    <s v=""/>
    <n v="0"/>
    <n v="0"/>
    <n v="0"/>
    <n v="0"/>
    <n v="0"/>
    <n v="0"/>
    <n v="0"/>
    <n v="0"/>
    <n v="0"/>
    <n v="0"/>
    <x v="2"/>
    <x v="1"/>
    <x v="1"/>
    <n v="0"/>
    <n v="0"/>
  </r>
  <r>
    <s v="Program 1"/>
    <x v="6"/>
    <s v=""/>
    <s v=""/>
    <s v=""/>
    <s v=""/>
    <s v=""/>
    <s v=""/>
    <s v=""/>
    <s v=""/>
    <s v=""/>
    <n v="0"/>
    <n v="0"/>
    <n v="0"/>
    <n v="0"/>
    <n v="0"/>
    <n v="0"/>
    <n v="0"/>
    <n v="0"/>
    <n v="0"/>
    <n v="0"/>
    <x v="2"/>
    <x v="1"/>
    <x v="1"/>
    <n v="0"/>
    <n v="0"/>
  </r>
  <r>
    <s v="Program 1"/>
    <x v="6"/>
    <s v=""/>
    <s v=""/>
    <s v=""/>
    <s v=""/>
    <s v=""/>
    <s v=""/>
    <s v=""/>
    <s v=""/>
    <s v=""/>
    <n v="0"/>
    <n v="0"/>
    <n v="0"/>
    <n v="0"/>
    <n v="0"/>
    <n v="0"/>
    <n v="0"/>
    <n v="0"/>
    <n v="0"/>
    <n v="0"/>
    <x v="2"/>
    <x v="1"/>
    <x v="1"/>
    <n v="0"/>
    <n v="0"/>
  </r>
  <r>
    <s v="Program 2"/>
    <x v="0"/>
    <s v=""/>
    <s v="Cloud"/>
    <s v="Active"/>
    <s v="Seattle"/>
    <s v="Washington"/>
    <s v="United States"/>
    <d v="2024-01-01T00:00:00"/>
    <d v="2028-12-31T00:00:00"/>
    <s v="Monthly"/>
    <n v="750000"/>
    <n v="62500"/>
    <n v="62500"/>
    <n v="62500"/>
    <n v="62500"/>
    <n v="62500"/>
    <n v="62500"/>
    <n v="62500"/>
    <n v="62500"/>
    <n v="62500"/>
    <x v="4"/>
    <x v="3"/>
    <x v="3"/>
    <n v="0"/>
    <n v="750000"/>
  </r>
  <r>
    <s v="Program 2"/>
    <x v="1"/>
    <s v=""/>
    <s v="Hardware"/>
    <s v="Active"/>
    <s v="Palo Alto"/>
    <s v="California"/>
    <s v="United States"/>
    <d v="2025-06-30T00:00:00"/>
    <d v="2029-05-31T00:00:00"/>
    <s v="Quarterly"/>
    <n v="250000"/>
    <n v="62500"/>
    <n v="0"/>
    <n v="0"/>
    <n v="62500"/>
    <n v="0"/>
    <n v="0"/>
    <n v="62500"/>
    <n v="0"/>
    <n v="0"/>
    <x v="4"/>
    <x v="1"/>
    <x v="1"/>
    <n v="0"/>
    <n v="250000"/>
  </r>
  <r>
    <s v="Program 2"/>
    <x v="2"/>
    <s v=""/>
    <s v="Software"/>
    <s v="Active"/>
    <s v="Menlo Park"/>
    <s v="California"/>
    <s v="United States"/>
    <d v="2026-03-01T00:00:00"/>
    <d v="2028-02-28T00:00:00"/>
    <s v="Quarterly"/>
    <n v="275000"/>
    <n v="68750"/>
    <n v="0"/>
    <n v="0"/>
    <n v="68750"/>
    <n v="0"/>
    <n v="0"/>
    <n v="68750"/>
    <n v="0"/>
    <n v="0"/>
    <x v="5"/>
    <x v="1"/>
    <x v="1"/>
    <n v="0"/>
    <n v="275000"/>
  </r>
  <r>
    <s v="Program 2"/>
    <x v="3"/>
    <s v=""/>
    <s v="Software"/>
    <s v="Active"/>
    <s v="New York"/>
    <s v="New York"/>
    <s v="United States"/>
    <d v="2023-12-01T00:00:00"/>
    <d v="2027-11-30T00:00:00"/>
    <s v="Monthly"/>
    <n v="1000000"/>
    <n v="83333.333333333328"/>
    <n v="83333.333333333328"/>
    <n v="83333.333333333328"/>
    <n v="83333.333333333328"/>
    <n v="83333.333333333328"/>
    <n v="83333.333333333328"/>
    <n v="83333.333333333328"/>
    <n v="83333.333333333328"/>
    <n v="83333.333333333328"/>
    <x v="6"/>
    <x v="4"/>
    <x v="4"/>
    <n v="0"/>
    <n v="1000000.0000000001"/>
  </r>
  <r>
    <s v="Program 2"/>
    <x v="6"/>
    <s v=""/>
    <s v=""/>
    <s v=""/>
    <s v=""/>
    <s v=""/>
    <s v=""/>
    <s v=""/>
    <s v=""/>
    <s v=""/>
    <n v="0"/>
    <n v="0"/>
    <n v="0"/>
    <n v="0"/>
    <n v="0"/>
    <n v="0"/>
    <n v="0"/>
    <n v="0"/>
    <n v="0"/>
    <n v="0"/>
    <x v="2"/>
    <x v="1"/>
    <x v="1"/>
    <n v="0"/>
    <n v="0"/>
  </r>
  <r>
    <s v="Program 2"/>
    <x v="6"/>
    <s v=""/>
    <s v=""/>
    <s v=""/>
    <s v=""/>
    <s v=""/>
    <s v=""/>
    <s v=""/>
    <s v=""/>
    <s v=""/>
    <n v="0"/>
    <n v="0"/>
    <n v="0"/>
    <n v="0"/>
    <n v="0"/>
    <n v="0"/>
    <n v="0"/>
    <n v="0"/>
    <n v="0"/>
    <n v="0"/>
    <x v="2"/>
    <x v="1"/>
    <x v="1"/>
    <n v="0"/>
    <n v="0"/>
  </r>
  <r>
    <s v="Program 2"/>
    <x v="6"/>
    <s v=""/>
    <s v=""/>
    <s v=""/>
    <s v=""/>
    <s v=""/>
    <s v=""/>
    <s v=""/>
    <s v=""/>
    <s v=""/>
    <n v="0"/>
    <n v="0"/>
    <n v="0"/>
    <n v="0"/>
    <n v="0"/>
    <n v="0"/>
    <n v="0"/>
    <n v="0"/>
    <n v="0"/>
    <n v="0"/>
    <x v="2"/>
    <x v="1"/>
    <x v="1"/>
    <n v="0"/>
    <n v="0"/>
  </r>
  <r>
    <s v="Program 2"/>
    <x v="6"/>
    <s v=""/>
    <s v=""/>
    <s v=""/>
    <s v=""/>
    <s v=""/>
    <s v=""/>
    <s v=""/>
    <s v=""/>
    <s v=""/>
    <n v="0"/>
    <n v="0"/>
    <n v="0"/>
    <n v="0"/>
    <n v="0"/>
    <n v="0"/>
    <n v="0"/>
    <n v="0"/>
    <n v="0"/>
    <n v="0"/>
    <x v="2"/>
    <x v="1"/>
    <x v="1"/>
    <n v="0"/>
    <n v="0"/>
  </r>
  <r>
    <s v="Program 2"/>
    <x v="6"/>
    <s v=""/>
    <s v=""/>
    <s v=""/>
    <s v=""/>
    <s v=""/>
    <s v=""/>
    <s v=""/>
    <s v=""/>
    <s v=""/>
    <n v="0"/>
    <n v="0"/>
    <n v="0"/>
    <n v="0"/>
    <n v="0"/>
    <n v="0"/>
    <n v="0"/>
    <n v="0"/>
    <n v="0"/>
    <n v="0"/>
    <x v="2"/>
    <x v="1"/>
    <x v="1"/>
    <n v="0"/>
    <n v="0"/>
  </r>
  <r>
    <s v="Program 2"/>
    <x v="6"/>
    <s v=""/>
    <s v=""/>
    <s v=""/>
    <s v=""/>
    <s v=""/>
    <s v=""/>
    <s v=""/>
    <s v=""/>
    <s v=""/>
    <n v="0"/>
    <n v="0"/>
    <n v="0"/>
    <n v="0"/>
    <n v="0"/>
    <n v="0"/>
    <n v="0"/>
    <n v="0"/>
    <n v="0"/>
    <n v="0"/>
    <x v="2"/>
    <x v="1"/>
    <x v="1"/>
    <n v="0"/>
    <n v="0"/>
  </r>
  <r>
    <s v="Program 3"/>
    <x v="0"/>
    <s v=""/>
    <s v="Cloud"/>
    <s v="Active"/>
    <s v="Seattle"/>
    <s v="Washington"/>
    <s v="United States"/>
    <s v=""/>
    <s v=""/>
    <s v="Monthly"/>
    <n v="1500000"/>
    <n v="125000"/>
    <n v="125000"/>
    <n v="125000"/>
    <n v="125000"/>
    <n v="125000"/>
    <n v="125000"/>
    <n v="125000"/>
    <n v="125000"/>
    <n v="125000"/>
    <x v="0"/>
    <x v="0"/>
    <x v="0"/>
    <n v="0"/>
    <n v="1500000"/>
  </r>
  <r>
    <s v="Program 3"/>
    <x v="1"/>
    <s v=""/>
    <s v="Hardware"/>
    <s v="Active"/>
    <s v="Palo Alto"/>
    <s v="California"/>
    <s v="United States"/>
    <s v=""/>
    <s v=""/>
    <s v="Quarterly"/>
    <n v="500000"/>
    <n v="125000"/>
    <n v="0"/>
    <n v="0"/>
    <n v="125000"/>
    <n v="0"/>
    <n v="0"/>
    <n v="125000"/>
    <n v="0"/>
    <n v="0"/>
    <x v="0"/>
    <x v="1"/>
    <x v="1"/>
    <n v="0"/>
    <n v="500000"/>
  </r>
  <r>
    <s v="Program 3"/>
    <x v="2"/>
    <s v=""/>
    <s v="Software"/>
    <s v="Active"/>
    <s v="Menlo Park"/>
    <s v="California"/>
    <s v="United States"/>
    <s v=""/>
    <s v=""/>
    <s v="Quarterly"/>
    <n v="500000"/>
    <n v="125000"/>
    <n v="0"/>
    <n v="0"/>
    <n v="125000"/>
    <n v="0"/>
    <n v="0"/>
    <n v="125000"/>
    <n v="0"/>
    <n v="0"/>
    <x v="0"/>
    <x v="1"/>
    <x v="1"/>
    <n v="0"/>
    <n v="500000"/>
  </r>
  <r>
    <s v="Program 3"/>
    <x v="3"/>
    <s v=""/>
    <s v="Software"/>
    <s v="Active"/>
    <s v="New York"/>
    <s v="New York"/>
    <s v="United States"/>
    <s v=""/>
    <s v=""/>
    <s v="Monthly"/>
    <n v="1250000"/>
    <n v="104166.66666666667"/>
    <n v="104166.66666666667"/>
    <n v="104166.66666666667"/>
    <n v="104166.66666666667"/>
    <n v="104166.66666666667"/>
    <n v="104166.66666666667"/>
    <n v="104166.66666666667"/>
    <n v="104166.66666666667"/>
    <n v="104166.66666666667"/>
    <x v="1"/>
    <x v="2"/>
    <x v="2"/>
    <n v="0"/>
    <n v="1250000"/>
  </r>
  <r>
    <s v="Program 3"/>
    <x v="4"/>
    <s v=""/>
    <s v="Software"/>
    <s v="Active"/>
    <s v="San Francisco"/>
    <s v="California"/>
    <s v="United States"/>
    <s v=""/>
    <s v=""/>
    <s v="Bi-Annually"/>
    <n v="250000"/>
    <n v="125000"/>
    <n v="0"/>
    <n v="0"/>
    <n v="0"/>
    <n v="0"/>
    <n v="0"/>
    <n v="125000"/>
    <n v="0"/>
    <n v="0"/>
    <x v="2"/>
    <x v="1"/>
    <x v="1"/>
    <n v="0"/>
    <n v="250000"/>
  </r>
  <r>
    <s v="Program 3"/>
    <x v="5"/>
    <s v=""/>
    <s v="Software"/>
    <s v="Active"/>
    <s v="San Jose"/>
    <s v="California"/>
    <s v="United States"/>
    <s v=""/>
    <s v=""/>
    <s v="Quarterly"/>
    <n v="400000"/>
    <n v="100000"/>
    <n v="0"/>
    <n v="0"/>
    <n v="100000"/>
    <n v="0"/>
    <n v="0"/>
    <n v="100000"/>
    <n v="0"/>
    <n v="0"/>
    <x v="3"/>
    <x v="1"/>
    <x v="1"/>
    <n v="0"/>
    <n v="400000"/>
  </r>
  <r>
    <s v="Program 3"/>
    <x v="6"/>
    <s v=""/>
    <s v=""/>
    <s v=""/>
    <s v=""/>
    <s v=""/>
    <s v="United States"/>
    <s v=""/>
    <s v=""/>
    <s v=""/>
    <n v="0"/>
    <n v="0"/>
    <n v="0"/>
    <n v="0"/>
    <n v="0"/>
    <n v="0"/>
    <n v="0"/>
    <n v="0"/>
    <n v="0"/>
    <n v="0"/>
    <x v="2"/>
    <x v="1"/>
    <x v="1"/>
    <n v="0"/>
    <n v="0"/>
  </r>
  <r>
    <s v="Program 3"/>
    <x v="6"/>
    <s v=""/>
    <s v=""/>
    <s v=""/>
    <s v=""/>
    <s v=""/>
    <s v="United States"/>
    <s v=""/>
    <s v=""/>
    <s v=""/>
    <n v="0"/>
    <n v="0"/>
    <n v="0"/>
    <n v="0"/>
    <n v="0"/>
    <n v="0"/>
    <n v="0"/>
    <n v="0"/>
    <n v="0"/>
    <n v="0"/>
    <x v="2"/>
    <x v="1"/>
    <x v="1"/>
    <n v="0"/>
    <n v="0"/>
  </r>
  <r>
    <s v="Program 3"/>
    <x v="6"/>
    <s v=""/>
    <s v=""/>
    <s v=""/>
    <s v=""/>
    <s v=""/>
    <s v="United States"/>
    <s v=""/>
    <s v=""/>
    <s v=""/>
    <n v="0"/>
    <n v="0"/>
    <n v="0"/>
    <n v="0"/>
    <n v="0"/>
    <n v="0"/>
    <n v="0"/>
    <n v="0"/>
    <n v="0"/>
    <n v="0"/>
    <x v="2"/>
    <x v="1"/>
    <x v="1"/>
    <n v="0"/>
    <n v="0"/>
  </r>
  <r>
    <s v="Program 3"/>
    <x v="6"/>
    <s v=""/>
    <s v=""/>
    <s v=""/>
    <s v=""/>
    <s v=""/>
    <s v="United States"/>
    <s v=""/>
    <s v=""/>
    <s v=""/>
    <n v="0"/>
    <n v="0"/>
    <n v="0"/>
    <n v="0"/>
    <n v="0"/>
    <n v="0"/>
    <n v="0"/>
    <n v="0"/>
    <n v="0"/>
    <n v="0"/>
    <x v="2"/>
    <x v="1"/>
    <x v="1"/>
    <n v="0"/>
    <n v="0"/>
  </r>
  <r>
    <s v="Program 4"/>
    <x v="0"/>
    <s v=""/>
    <s v="Cloud"/>
    <s v="Active"/>
    <s v="Seattle"/>
    <s v="Washington"/>
    <s v="United States"/>
    <s v=""/>
    <s v=""/>
    <s v="Monthly"/>
    <n v="1500000"/>
    <n v="125000"/>
    <n v="125000"/>
    <n v="125000"/>
    <n v="125000"/>
    <n v="125000"/>
    <n v="125000"/>
    <n v="125000"/>
    <n v="125000"/>
    <n v="125000"/>
    <x v="0"/>
    <x v="0"/>
    <x v="0"/>
    <n v="0"/>
    <n v="1500000"/>
  </r>
  <r>
    <s v="Program 4"/>
    <x v="1"/>
    <s v=""/>
    <s v="Hardware"/>
    <s v="Active"/>
    <s v="Palo Alto"/>
    <s v="California"/>
    <s v="United States"/>
    <s v=""/>
    <s v=""/>
    <s v="Quarterly"/>
    <n v="500000"/>
    <n v="125000"/>
    <n v="0"/>
    <n v="0"/>
    <n v="125000"/>
    <n v="0"/>
    <n v="0"/>
    <n v="125000"/>
    <n v="0"/>
    <n v="0"/>
    <x v="0"/>
    <x v="1"/>
    <x v="1"/>
    <n v="0"/>
    <n v="500000"/>
  </r>
  <r>
    <s v="Program 4"/>
    <x v="2"/>
    <s v=""/>
    <s v="Software"/>
    <s v="Active"/>
    <s v="Menlo Park"/>
    <s v="California"/>
    <s v="United States"/>
    <s v=""/>
    <s v=""/>
    <s v="Quarterly"/>
    <n v="500000"/>
    <n v="125000"/>
    <n v="0"/>
    <n v="0"/>
    <n v="125000"/>
    <n v="0"/>
    <n v="0"/>
    <n v="125000"/>
    <n v="0"/>
    <n v="0"/>
    <x v="0"/>
    <x v="1"/>
    <x v="1"/>
    <n v="0"/>
    <n v="500000"/>
  </r>
  <r>
    <s v="Program 4"/>
    <x v="3"/>
    <s v=""/>
    <s v="Software"/>
    <s v="Active"/>
    <s v="New York"/>
    <s v="New York"/>
    <s v="United States"/>
    <s v=""/>
    <s v=""/>
    <s v="Monthly"/>
    <n v="1250000"/>
    <n v="104166.66666666667"/>
    <n v="104166.66666666667"/>
    <n v="104166.66666666667"/>
    <n v="104166.66666666667"/>
    <n v="104166.66666666667"/>
    <n v="104166.66666666667"/>
    <n v="104166.66666666667"/>
    <n v="104166.66666666667"/>
    <n v="104166.66666666667"/>
    <x v="1"/>
    <x v="2"/>
    <x v="2"/>
    <n v="0"/>
    <n v="1250000"/>
  </r>
  <r>
    <s v="Program 4"/>
    <x v="4"/>
    <s v=""/>
    <s v="Software"/>
    <s v="Active"/>
    <s v="San Francisco"/>
    <s v="California"/>
    <s v="United States"/>
    <s v=""/>
    <s v=""/>
    <s v="Bi-Annually"/>
    <n v="250000"/>
    <n v="125000"/>
    <n v="0"/>
    <n v="0"/>
    <n v="0"/>
    <n v="0"/>
    <n v="0"/>
    <n v="125000"/>
    <n v="0"/>
    <n v="0"/>
    <x v="2"/>
    <x v="1"/>
    <x v="1"/>
    <n v="0"/>
    <n v="250000"/>
  </r>
  <r>
    <s v="Program 4"/>
    <x v="5"/>
    <s v=""/>
    <s v="Software"/>
    <s v="Active"/>
    <s v="San Jose"/>
    <s v="California"/>
    <s v="United States"/>
    <s v=""/>
    <s v=""/>
    <s v="Quarterly"/>
    <n v="400000"/>
    <n v="100000"/>
    <n v="0"/>
    <n v="0"/>
    <n v="100000"/>
    <n v="0"/>
    <n v="0"/>
    <n v="100000"/>
    <n v="0"/>
    <n v="0"/>
    <x v="3"/>
    <x v="1"/>
    <x v="1"/>
    <n v="0"/>
    <n v="400000"/>
  </r>
  <r>
    <s v="Program 4"/>
    <x v="6"/>
    <s v=""/>
    <s v=""/>
    <s v=""/>
    <s v=""/>
    <s v=""/>
    <s v="United States"/>
    <s v=""/>
    <s v=""/>
    <s v=""/>
    <n v="0"/>
    <n v="0"/>
    <n v="0"/>
    <n v="0"/>
    <n v="0"/>
    <n v="0"/>
    <n v="0"/>
    <n v="0"/>
    <n v="0"/>
    <n v="0"/>
    <x v="2"/>
    <x v="1"/>
    <x v="1"/>
    <n v="0"/>
    <n v="0"/>
  </r>
  <r>
    <s v="Program 4"/>
    <x v="6"/>
    <s v=""/>
    <s v=""/>
    <s v=""/>
    <s v=""/>
    <s v=""/>
    <s v="United States"/>
    <s v=""/>
    <s v=""/>
    <s v=""/>
    <n v="0"/>
    <n v="0"/>
    <n v="0"/>
    <n v="0"/>
    <n v="0"/>
    <n v="0"/>
    <n v="0"/>
    <n v="0"/>
    <n v="0"/>
    <n v="0"/>
    <x v="2"/>
    <x v="1"/>
    <x v="1"/>
    <n v="0"/>
    <n v="0"/>
  </r>
  <r>
    <s v="Program 4"/>
    <x v="6"/>
    <s v=""/>
    <s v=""/>
    <s v=""/>
    <s v=""/>
    <s v=""/>
    <s v="United States"/>
    <s v=""/>
    <s v=""/>
    <s v=""/>
    <n v="0"/>
    <n v="0"/>
    <n v="0"/>
    <n v="0"/>
    <n v="0"/>
    <n v="0"/>
    <n v="0"/>
    <n v="0"/>
    <n v="0"/>
    <n v="0"/>
    <x v="2"/>
    <x v="1"/>
    <x v="1"/>
    <n v="0"/>
    <n v="0"/>
  </r>
  <r>
    <s v="Program 4"/>
    <x v="6"/>
    <s v=""/>
    <s v=""/>
    <s v=""/>
    <s v=""/>
    <s v=""/>
    <s v="United States"/>
    <s v=""/>
    <s v=""/>
    <s v=""/>
    <n v="0"/>
    <n v="0"/>
    <n v="0"/>
    <n v="0"/>
    <n v="0"/>
    <n v="0"/>
    <n v="0"/>
    <n v="0"/>
    <n v="0"/>
    <n v="0"/>
    <x v="2"/>
    <x v="1"/>
    <x v="1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266B4B-F872-4871-9323-5D7D3B6FCC92}" name="PivotTable1" cacheId="1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outline="1" outlineData="1" multipleFieldFilters="0">
  <location ref="AC2:AP8" firstHeaderRow="0" firstDataRow="1" firstDataCol="1"/>
  <pivotFields count="26">
    <pivotField showAll="0"/>
    <pivotField axis="axisRow" showAll="0">
      <items count="8">
        <item h="1" x="6"/>
        <item x="5"/>
        <item x="1"/>
        <item x="0"/>
        <item x="3"/>
        <item x="4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>
      <items count="8">
        <item x="2"/>
        <item x="4"/>
        <item x="5"/>
        <item x="6"/>
        <item x="3"/>
        <item x="1"/>
        <item x="0"/>
        <item t="default"/>
      </items>
    </pivotField>
    <pivotField dataField="1" showAll="0">
      <items count="6">
        <item x="1"/>
        <item x="3"/>
        <item x="4"/>
        <item x="2"/>
        <item x="0"/>
        <item t="default"/>
      </items>
    </pivotField>
    <pivotField dataField="1" showAll="0">
      <items count="6">
        <item x="1"/>
        <item x="3"/>
        <item x="4"/>
        <item x="2"/>
        <item x="0"/>
        <item t="default"/>
      </items>
    </pivotField>
    <pivotField showAll="0"/>
    <pivotField dataField="1" showAll="0"/>
  </pivotFields>
  <rowFields count="1">
    <field x="1"/>
  </rowFields>
  <rowItems count="6">
    <i>
      <x v="1"/>
    </i>
    <i>
      <x v="2"/>
    </i>
    <i>
      <x v="3"/>
    </i>
    <i>
      <x v="4"/>
    </i>
    <i>
      <x v="5"/>
    </i>
    <i>
      <x v="6"/>
    </i>
  </rowItems>
  <colFields count="1">
    <field x="-2"/>
  </colFields>
  <col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colItems>
  <dataFields count="13">
    <dataField name="Sum of Jan-26" fld="12" baseField="0" baseItem="0"/>
    <dataField name="Sum of Feb-26" fld="13" baseField="0" baseItem="0"/>
    <dataField name="Sum of Mar-26" fld="14" baseField="0" baseItem="0"/>
    <dataField name="Sum of Apr-26" fld="15" baseField="0" baseItem="0"/>
    <dataField name="Sum of May-26" fld="16" baseField="0" baseItem="0"/>
    <dataField name="Sum of Jun-26" fld="17" baseField="0" baseItem="0"/>
    <dataField name="Sum of Jul-26" fld="18" baseField="0" baseItem="0"/>
    <dataField name="Sum of Aug-26" fld="19" baseField="0" baseItem="0"/>
    <dataField name="Sum of Sep-26" fld="20" baseField="0" baseItem="0"/>
    <dataField name="Sum of Oct-26" fld="21" baseField="0" baseItem="0"/>
    <dataField name="Sum of Nov-26" fld="22" baseField="0" baseItem="0"/>
    <dataField name="Sum of Dec-26" fld="23" baseField="0" baseItem="0"/>
    <dataField name="Sum of Total" fld="25" baseField="0" baseItem="0"/>
  </dataFields>
  <formats count="1">
    <format dxfId="8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3F36E9F-87D2-4C3A-B6EA-EE75290D180D}" name="NONSTAFF_CONSOLIDATED" displayName="NONSTAFF_CONSOLIDATED" ref="B11:P22" totalsRowCount="1" headerRowDxfId="375" dataDxfId="374" totalsRowDxfId="372" tableBorderDxfId="373">
  <autoFilter ref="B11:P21" xr:uid="{43F36E9F-87D2-4C3A-B6EA-EE75290D180D}"/>
  <tableColumns count="15">
    <tableColumn id="1" xr3:uid="{D5E42729-872E-4A66-A30E-0A949915CD3D}" name="Name" totalsRowLabel="Total" dataDxfId="371" totalsRowDxfId="370">
      <calculatedColumnFormula>IF('Non-Staff Data'!$AC3="","",'Non-Staff Data'!$AC3)</calculatedColumnFormula>
    </tableColumn>
    <tableColumn id="3" xr3:uid="{9181399A-633A-4BED-8BCB-43127BCACC19}" name="Type" dataDxfId="369" totalsRowDxfId="368"/>
    <tableColumn id="12" xr3:uid="{D15C5C38-05ED-477C-BB05-A898EE080E95}" name="Jan-26" totalsRowFunction="sum" dataDxfId="367" totalsRowDxfId="366">
      <calculatedColumnFormula array="1">SUMIF(NONSTAFF_DATA[[Name]:[Name]],NONSTAFF_CONSOLIDATED[[#This Row],[Name]:[Name]],NONSTAFF_DATA[Jan-26])</calculatedColumnFormula>
    </tableColumn>
    <tableColumn id="13" xr3:uid="{277D7D67-A521-42B6-B73D-99B7963886C5}" name="Feb-26" totalsRowFunction="sum" dataDxfId="365" totalsRowDxfId="364">
      <calculatedColumnFormula array="1">SUMIF(NONSTAFF_DATA[[Name]:[Name]],NONSTAFF_CONSOLIDATED[[#This Row],[Name]:[Name]],NONSTAFF_DATA[Feb-26])</calculatedColumnFormula>
    </tableColumn>
    <tableColumn id="14" xr3:uid="{E5157DC4-0A33-4468-A1CE-2F8796D552C6}" name="Mar-26" totalsRowFunction="sum" dataDxfId="363" totalsRowDxfId="362">
      <calculatedColumnFormula array="1">SUMIF(NONSTAFF_DATA[[Name]:[Name]],NONSTAFF_CONSOLIDATED[[#This Row],[Name]:[Name]],NONSTAFF_DATA[Mar-26])</calculatedColumnFormula>
    </tableColumn>
    <tableColumn id="15" xr3:uid="{DBB09E64-E3C9-4077-9B25-834167221123}" name="Apr-26" totalsRowFunction="sum" dataDxfId="361" totalsRowDxfId="360">
      <calculatedColumnFormula array="1">SUMIF(NONSTAFF_DATA[[Name]:[Name]],NONSTAFF_CONSOLIDATED[[#This Row],[Name]:[Name]],NONSTAFF_DATA[Apr-26])</calculatedColumnFormula>
    </tableColumn>
    <tableColumn id="16" xr3:uid="{152C1E16-055B-44E7-9774-72EF539F5FDB}" name="May-26" totalsRowFunction="sum" dataDxfId="359" totalsRowDxfId="358">
      <calculatedColumnFormula array="1">SUMIF(NONSTAFF_DATA[[Name]:[Name]],NONSTAFF_CONSOLIDATED[[#This Row],[Name]:[Name]],NONSTAFF_DATA[May-26])</calculatedColumnFormula>
    </tableColumn>
    <tableColumn id="17" xr3:uid="{1750E457-5216-4ED3-9175-905E03143E61}" name="Jun-26" totalsRowFunction="sum" dataDxfId="357" totalsRowDxfId="356">
      <calculatedColumnFormula array="1">SUMIF(NONSTAFF_DATA[[Name]:[Name]],NONSTAFF_CONSOLIDATED[[#This Row],[Name]:[Name]],NONSTAFF_DATA[Jun-26])</calculatedColumnFormula>
    </tableColumn>
    <tableColumn id="18" xr3:uid="{27726185-5107-481C-A6FD-4ABE3A03679D}" name="Jul-26" totalsRowFunction="sum" dataDxfId="355" totalsRowDxfId="354">
      <calculatedColumnFormula array="1">SUMIF(NONSTAFF_DATA[[Name]:[Name]],NONSTAFF_CONSOLIDATED[[#This Row],[Name]:[Name]],NONSTAFF_DATA[Jul-26])</calculatedColumnFormula>
    </tableColumn>
    <tableColumn id="19" xr3:uid="{191995B1-DF4C-4281-AF5D-E31819550BE3}" name="Aug-26" totalsRowFunction="sum" dataDxfId="353" totalsRowDxfId="352">
      <calculatedColumnFormula array="1">SUMIF(NONSTAFF_DATA[[Name]:[Name]],NONSTAFF_CONSOLIDATED[[#This Row],[Name]:[Name]],NONSTAFF_DATA[Aug-26])</calculatedColumnFormula>
    </tableColumn>
    <tableColumn id="20" xr3:uid="{1904C48A-2FB9-4631-80EB-64A157B80CFB}" name="Sep-26" totalsRowFunction="sum" dataDxfId="351" totalsRowDxfId="350">
      <calculatedColumnFormula array="1">SUMIF(NONSTAFF_DATA[[Name]:[Name]],NONSTAFF_CONSOLIDATED[[#This Row],[Name]:[Name]],NONSTAFF_DATA[Sep-26])</calculatedColumnFormula>
    </tableColumn>
    <tableColumn id="21" xr3:uid="{B7E98B08-15B0-4268-9845-B5F57D7E055A}" name="Oct-26" totalsRowFunction="sum" dataDxfId="349" totalsRowDxfId="348">
      <calculatedColumnFormula array="1">SUMIF(NONSTAFF_DATA[[Name]:[Name]],NONSTAFF_CONSOLIDATED[[#This Row],[Name]:[Name]],NONSTAFF_DATA[Oct-26])</calculatedColumnFormula>
    </tableColumn>
    <tableColumn id="22" xr3:uid="{AF9A66A1-11F4-456C-9DDD-F467D9D40B7F}" name="Nov-26" totalsRowFunction="sum" dataDxfId="347" totalsRowDxfId="346">
      <calculatedColumnFormula array="1">SUMIF(NONSTAFF_DATA[[Name]:[Name]],NONSTAFF_CONSOLIDATED[[#This Row],[Name]:[Name]],NONSTAFF_DATA[Nov-26])</calculatedColumnFormula>
    </tableColumn>
    <tableColumn id="23" xr3:uid="{A9A10051-9EC2-4A4C-B2B5-72EEC09C18A4}" name="Dec-26" totalsRowFunction="sum" dataDxfId="345" totalsRowDxfId="344">
      <calculatedColumnFormula array="1">SUMIF(NONSTAFF_DATA[[Name]:[Name]],NONSTAFF_CONSOLIDATED[[#This Row],[Name]:[Name]],NONSTAFF_DATA[Dec-26])</calculatedColumnFormula>
    </tableColumn>
    <tableColumn id="25" xr3:uid="{A2E83942-880D-4334-8B81-AE050AF8567F}" name="Total" totalsRowFunction="sum" dataDxfId="343" totalsRowDxfId="342">
      <calculatedColumnFormula>SUM(NONSTAFF_CONSOLIDATED[[#This Row],[Jan-26]:[Dec-26]])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87FB725-9DBA-42F0-BB4D-8C44C8AFA19F}" name="PROGRAM4_NONSTAFF" displayName="PROGRAM4_NONSTAFF" ref="A8:Z18" totalsRowShown="0" headerRowDxfId="108" dataDxfId="107">
  <autoFilter ref="A8:Z18" xr:uid="{E87FB725-9DBA-42F0-BB4D-8C44C8AFA19F}"/>
  <tableColumns count="26">
    <tableColumn id="1" xr3:uid="{DAD06153-ACEA-421B-88D8-EC113825C2F4}" name="Program" dataDxfId="106">
      <calculatedColumnFormula>$B$1</calculatedColumnFormula>
    </tableColumn>
    <tableColumn id="2" xr3:uid="{F37375B8-6FEE-47FE-80DC-3F8136E79795}" name="Name" dataDxfId="105"/>
    <tableColumn id="3" xr3:uid="{E70364C5-05AA-4934-90BF-C63AD3A9DD79}" name="." dataDxfId="104"/>
    <tableColumn id="6" xr3:uid="{2C955418-38F2-4388-BB62-B57D3B94E542}" name="Type" dataDxfId="103"/>
    <tableColumn id="7" xr3:uid="{F1F7F29F-2B7B-41EB-8B14-F56250CC9DEE}" name="Status" dataDxfId="102"/>
    <tableColumn id="8" xr3:uid="{521B5844-C378-42B8-ABAB-7CADF218D400}" name="City" dataDxfId="101"/>
    <tableColumn id="9" xr3:uid="{6CECC0E3-3203-4DD5-AE2F-542DB4F1DC5C}" name="State" dataDxfId="100"/>
    <tableColumn id="10" xr3:uid="{51DA7AD8-3A66-4323-B5C4-C7D7E374C56B}" name="Country" dataDxfId="99"/>
    <tableColumn id="11" xr3:uid="{C74DFB95-BA7D-4F46-B1E1-85DC278D777A}" name="Start Date" dataDxfId="98"/>
    <tableColumn id="12" xr3:uid="{A18E3025-C0EF-46A1-8986-85F6F3FE5A22}" name="End Date" dataDxfId="97"/>
    <tableColumn id="13" xr3:uid="{EF57BFA7-11DA-4AF0-9287-3D8CBAFFC646}" name="Payment Frequency" dataDxfId="96"/>
    <tableColumn id="15" xr3:uid="{2E0A28E8-4EF9-4C53-A527-58696EBA7B82}" name="Contract Cost" dataDxfId="95"/>
    <tableColumn id="17" xr3:uid="{6E7444D3-6554-4978-8998-EC6EF79E40D5}" name="Jan-26" dataDxfId="94">
      <calculatedColumnFormula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calculatedColumnFormula>
    </tableColumn>
    <tableColumn id="18" xr3:uid="{CC6264E6-54E7-4270-829B-5DA60726C417}" name="Feb-26" dataDxfId="93">
      <calculatedColumnFormula>IF(PROGRAM4_NONSTAFF[[#This Row],[Payment Frequency]]="Monthly",PROGRAM4_NONSTAFF[[#This Row],[Contract Cost]]/Reference!$H$11,0)</calculatedColumnFormula>
    </tableColumn>
    <tableColumn id="19" xr3:uid="{0CC32350-D044-4173-8411-A569763E8B9D}" name="Mar-26" dataDxfId="92">
      <calculatedColumnFormula>IF(PROGRAM4_NONSTAFF[[#This Row],[Payment Frequency]]="Monthly",PROGRAM4_NONSTAFF[[#This Row],[Contract Cost]]/Reference!$H$11,0)</calculatedColumnFormula>
    </tableColumn>
    <tableColumn id="20" xr3:uid="{5442A4AA-D8FE-4400-8F7E-6F0F8B908942}" name="Apr-26" dataDxfId="91">
      <calculatedColumnFormula>IF(PROGRAM4_NONSTAFF[[#This Row],[Payment Frequency]]="Monthly",PROGRAM4_NONSTAFF[[#This Row],[Contract Cost]]/Reference!$H$11,IF(PROGRAM4_NONSTAFF[[#This Row],[Payment Frequency]]="Quarterly", PROGRAM4_NONSTAFF[[#This Row],[Contract Cost]]/Reference!$H$12,0))</calculatedColumnFormula>
    </tableColumn>
    <tableColumn id="21" xr3:uid="{E9DADBC8-6E87-4C18-A7E4-2B07DEFDCEC4}" name="May-26" dataDxfId="90">
      <calculatedColumnFormula>IF(PROGRAM4_NONSTAFF[[#This Row],[Payment Frequency]]="Monthly",PROGRAM4_NONSTAFF[[#This Row],[Contract Cost]]/Reference!$H$11,0)</calculatedColumnFormula>
    </tableColumn>
    <tableColumn id="22" xr3:uid="{036A4BBB-A8EC-497F-89D7-EEB82E5A2C5D}" name="Jun-26" dataDxfId="89">
      <calculatedColumnFormula>IF(PROGRAM4_NONSTAFF[[#This Row],[Payment Frequency]]="Monthly",PROGRAM4_NONSTAFF[[#This Row],[Contract Cost]]/Reference!$H$11,0)</calculatedColumnFormula>
    </tableColumn>
    <tableColumn id="23" xr3:uid="{2150EC66-2AA3-4890-B15B-53A8DD2EE71C}" name="Jul-26" dataDxfId="88">
      <calculatedColumnFormula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calculatedColumnFormula>
    </tableColumn>
    <tableColumn id="24" xr3:uid="{EDBFCC66-3382-4418-9BE0-ED3728535D75}" name="Aug-26" dataDxfId="87">
      <calculatedColumnFormula>IF(PROGRAM4_NONSTAFF[[#This Row],[Payment Frequency]]="Monthly",PROGRAM4_NONSTAFF[[#This Row],[Contract Cost]]/Reference!$H$11,0)</calculatedColumnFormula>
    </tableColumn>
    <tableColumn id="25" xr3:uid="{70CAE1FE-EEFC-4663-A1E5-67C8FEB8F7A8}" name="Sep-26" dataDxfId="86">
      <calculatedColumnFormula>IF(PROGRAM4_NONSTAFF[[#This Row],[Payment Frequency]]="Monthly",PROGRAM4_NONSTAFF[[#This Row],[Contract Cost]]/Reference!$H$11,0)</calculatedColumnFormula>
    </tableColumn>
    <tableColumn id="26" xr3:uid="{DDB821DB-9E5B-46C6-914E-87449225A3FE}" name="Oct-26" dataDxfId="85">
      <calculatedColumnFormula>IF(PROGRAM4_NONSTAFF[[#This Row],[Payment Frequency]]="Monthly",PROGRAM4_NONSTAFF[[#This Row],[Contract Cost]]/Reference!$H$11,IF(PROGRAM4_NONSTAFF[[#This Row],[Payment Frequency]]="Quarterly", PROGRAM4_NONSTAFF[[#This Row],[Contract Cost]]/Reference!$H$12,0))</calculatedColumnFormula>
    </tableColumn>
    <tableColumn id="27" xr3:uid="{9134015B-E0A7-4072-969A-444421822256}" name="Nov-26" dataDxfId="84">
      <calculatedColumnFormula>IF(PROGRAM4_NONSTAFF[[#This Row],[Payment Frequency]]="Monthly",PROGRAM4_NONSTAFF[[#This Row],[Contract Cost]]/Reference!$H$11,0)</calculatedColumnFormula>
    </tableColumn>
    <tableColumn id="28" xr3:uid="{FC2EDBC0-3911-498E-8ABD-ED2118603A7B}" name="Dec-26" dataDxfId="83">
      <calculatedColumnFormula>IF(PROGRAM4_NONSTAFF[[#This Row],[Payment Frequency]]="Monthly",PROGRAM4_NONSTAFF[[#This Row],[Contract Cost]]/Reference!$H$11,0)</calculatedColumnFormula>
    </tableColumn>
    <tableColumn id="29" xr3:uid="{0561435B-033D-40AF-B394-6FB4A9B7FC8C}" name="," dataDxfId="82"/>
    <tableColumn id="30" xr3:uid="{D99BDD76-45AE-458F-8F23-B6C2CB469609}" name="Total" dataDxfId="81">
      <calculatedColumnFormula>SUM(PROGRAM4_NONSTAFF[[#This Row],[Jan-26]:[,]])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5068671-D167-4F10-AAE3-756D9D08A788}" name="NONSTAFF_DATA" displayName="NONSTAFF_DATA" ref="B2:AA42" totalsRowShown="0" headerRowDxfId="79">
  <autoFilter ref="B2:AA42" xr:uid="{D5068671-D167-4F10-AAE3-756D9D08A788}"/>
  <tableColumns count="26">
    <tableColumn id="1" xr3:uid="{CDE73D50-2FF9-4319-BA73-19247FAD86A8}" name="Program"/>
    <tableColumn id="2" xr3:uid="{99BECB09-DAB0-4E5A-AD88-23501292BE26}" name="Name"/>
    <tableColumn id="3" xr3:uid="{5FE3A006-3015-4AE6-B307-519EFD424DC1}" name="." dataDxfId="78"/>
    <tableColumn id="4" xr3:uid="{543BB838-6102-437E-90D1-3E1986B6D971}" name="Type"/>
    <tableColumn id="5" xr3:uid="{B60D4DD8-1AD9-4D6C-9CE4-A542325CD5DF}" name="Status"/>
    <tableColumn id="6" xr3:uid="{1D4F6947-13BC-4A73-9F3F-6E8AAC8E399A}" name="City"/>
    <tableColumn id="7" xr3:uid="{846471BB-3FA0-48AE-8721-31C4B2758AFD}" name="State"/>
    <tableColumn id="8" xr3:uid="{C290DB38-D70D-4AE8-BF0E-0781846216A8}" name="Country"/>
    <tableColumn id="9" xr3:uid="{A628537E-3581-4A5A-B49C-0FE4CE4DDBDE}" name="Start Date" dataDxfId="77"/>
    <tableColumn id="10" xr3:uid="{55C39258-F8EC-47DD-8E60-3C112A8D696B}" name="End Date" dataDxfId="76"/>
    <tableColumn id="11" xr3:uid="{6192EBB4-4035-4FB8-8302-E966AFEEAD86}" name="Payment Frequency"/>
    <tableColumn id="12" xr3:uid="{CAC53DC8-59FD-4024-8147-CA6654447D93}" name="Contract Cost"/>
    <tableColumn id="13" xr3:uid="{5DF3A85C-04BF-4D63-8675-4EC3BCE3F93C}" name="Jan-26"/>
    <tableColumn id="14" xr3:uid="{AD62C5D5-1DA8-4335-94CD-1D15C1676FE7}" name="Feb-26"/>
    <tableColumn id="15" xr3:uid="{2058348A-0453-44E9-B173-4FABD912E1BF}" name="Mar-26"/>
    <tableColumn id="16" xr3:uid="{6E99BEE7-88E6-4BE0-A2BF-5DF0AF7FDC36}" name="Apr-26"/>
    <tableColumn id="17" xr3:uid="{983D9099-E2A4-4032-ACBC-CFAE32B56DC4}" name="May-26"/>
    <tableColumn id="18" xr3:uid="{6873B157-3A69-48DF-B996-CAD3B9747B1D}" name="Jun-26"/>
    <tableColumn id="19" xr3:uid="{2C3E987E-8FA3-4BD5-9C8D-E7434C36809D}" name="Jul-26"/>
    <tableColumn id="20" xr3:uid="{9695B7DF-C961-4D35-8C0E-3B7C55809099}" name="Aug-26"/>
    <tableColumn id="21" xr3:uid="{AC25C2D3-C64F-4F71-B1AE-500B3C6E366A}" name="Sep-26"/>
    <tableColumn id="22" xr3:uid="{25890F88-FDD5-4949-8BDD-DA19DD9C17A7}" name="Oct-26"/>
    <tableColumn id="23" xr3:uid="{191F00CB-0808-440B-AD27-2E3914F749CD}" name="Nov-26"/>
    <tableColumn id="24" xr3:uid="{FB19A6BC-76EB-45D0-9841-49F8AC57F1E6}" name="Dec-26"/>
    <tableColumn id="25" xr3:uid="{A95F6968-8317-4953-8CBA-F99A7594A2C3}" name="," dataDxfId="75"/>
    <tableColumn id="26" xr3:uid="{1826910D-708E-4C42-B98C-8F0CDF1B4828}" name="Total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D4E2500-36E6-4B16-8BC8-DACDEE38C2AC}" name="STAFF_DATA" displayName="STAFF_DATA" ref="B2:AM303" totalsRowCount="1">
  <autoFilter ref="B2:AM302" xr:uid="{1D4E2500-36E6-4B16-8BC8-DACDEE38C2AC}"/>
  <tableColumns count="38">
    <tableColumn id="1" xr3:uid="{13F2A715-8956-490D-9F3F-A518BB739E8B}" name="Program">
      <calculatedColumnFormula>IF('Program 1'!A29="","",'Program 1'!A29)</calculatedColumnFormula>
    </tableColumn>
    <tableColumn id="2" xr3:uid="{9FF4ACCF-D567-436C-8934-8757CFF054F4}" name="Name">
      <calculatedColumnFormula>IF('Program 1'!B29="","",'Program 1'!B29)</calculatedColumnFormula>
    </tableColumn>
    <tableColumn id="3" xr3:uid="{A9D0E697-2BDF-4B0C-968E-CC361B98B387}" name="Title">
      <calculatedColumnFormula>IF('Program 1'!C29="","",'Program 1'!C29)</calculatedColumnFormula>
    </tableColumn>
    <tableColumn id="4" xr3:uid="{8DADF514-C413-42CC-941B-8ACFE0CA8618}" name="Type">
      <calculatedColumnFormula>IF('Program 1'!D29="","",'Program 1'!D29)</calculatedColumnFormula>
    </tableColumn>
    <tableColumn id="5" xr3:uid="{385A3EDC-7AEC-498A-8F7C-6D4B4FF9F6B7}" name="Status">
      <calculatedColumnFormula>IF('Program 1'!E29="","",'Program 1'!E29)</calculatedColumnFormula>
    </tableColumn>
    <tableColumn id="6" xr3:uid="{DAA9E5FC-4C3E-4C8B-B595-EF1FC5E82049}" name="City">
      <calculatedColumnFormula>IF('Program 1'!F29="","",'Program 1'!F29)</calculatedColumnFormula>
    </tableColumn>
    <tableColumn id="7" xr3:uid="{2BF5362C-6922-4A28-9931-38362C191CA2}" name="State">
      <calculatedColumnFormula>IF('Program 1'!G29="","",'Program 1'!G29)</calculatedColumnFormula>
    </tableColumn>
    <tableColumn id="8" xr3:uid="{63F8B086-E9E6-4740-9CAD-7350FB44F1A5}" name="Country">
      <calculatedColumnFormula>IF('Program 1'!H29="","",'Program 1'!H29)</calculatedColumnFormula>
    </tableColumn>
    <tableColumn id="9" xr3:uid="{1683240F-CA49-430D-81CC-266CD785B468}" name="Hire Date" dataDxfId="74" totalsRowDxfId="73">
      <calculatedColumnFormula>IF('Program 1'!I29="","",'Program 1'!I29)</calculatedColumnFormula>
    </tableColumn>
    <tableColumn id="10" xr3:uid="{D094C835-7BBA-4CC5-ADCF-C76A62F883C4}" name="End Date" dataDxfId="72" totalsRowDxfId="71">
      <calculatedColumnFormula>IF('Program 1'!J29="","",'Program 1'!J29)</calculatedColumnFormula>
    </tableColumn>
    <tableColumn id="11" xr3:uid="{0568BB8D-357A-457A-848F-0B8347ABD07B}" name="Provider">
      <calculatedColumnFormula>IF('Program 1'!K29="","",'Program 1'!K29)</calculatedColumnFormula>
    </tableColumn>
    <tableColumn id="12" xr3:uid="{91DA83EF-D7B9-4A5E-9B67-DBFE0E5A1B2A}" name="Rate" dataDxfId="70" totalsRowDxfId="69"/>
    <tableColumn id="13" xr3:uid="{7E5B197C-7712-4A51-94D0-DDE177EB99D2}" name="Jan-26" totalsRowFunction="sum" dataDxfId="68" totalsRowDxfId="67"/>
    <tableColumn id="14" xr3:uid="{41B74E63-C3BF-44E2-B412-181C6DA16829}" name="Feb-26" totalsRowFunction="sum" dataDxfId="66" totalsRowDxfId="65"/>
    <tableColumn id="15" xr3:uid="{22CD114D-BC9E-469B-817F-1CF6D744C271}" name="Mar-26" totalsRowFunction="sum" dataDxfId="64" totalsRowDxfId="63"/>
    <tableColumn id="16" xr3:uid="{D4F529CB-4DD4-496C-813F-97E32E954989}" name="Apr-26" totalsRowFunction="sum" dataDxfId="62" totalsRowDxfId="61"/>
    <tableColumn id="17" xr3:uid="{DBA4CF02-E114-47B7-BB81-473D8CE6C395}" name="May-26" totalsRowFunction="sum" dataDxfId="60" totalsRowDxfId="59"/>
    <tableColumn id="18" xr3:uid="{3A3E3126-EA65-4225-A073-5D600AC7C4BE}" name="Jun-26" totalsRowFunction="sum" dataDxfId="58" totalsRowDxfId="57"/>
    <tableColumn id="19" xr3:uid="{DEFD024E-7C48-4976-8C68-0AD18837463E}" name="Jul-26" totalsRowFunction="sum" dataDxfId="56" totalsRowDxfId="55"/>
    <tableColumn id="20" xr3:uid="{C73F15CD-2A17-4E55-81C8-D644478C6114}" name="Aug-26" totalsRowFunction="sum" dataDxfId="54" totalsRowDxfId="53"/>
    <tableColumn id="21" xr3:uid="{3870B132-DDC3-4CC4-8647-DE90C28FE7EF}" name="Sep-26" totalsRowFunction="sum" dataDxfId="52" totalsRowDxfId="51"/>
    <tableColumn id="22" xr3:uid="{FE2D479F-71B0-4DB6-B253-78D30BF88A34}" name="Oct-26" totalsRowFunction="sum" dataDxfId="50" totalsRowDxfId="49"/>
    <tableColumn id="23" xr3:uid="{E8805522-A4A6-4C3F-ADCF-010ACB39F5A5}" name="Nov-26" totalsRowFunction="sum" dataDxfId="48" totalsRowDxfId="47"/>
    <tableColumn id="24" xr3:uid="{45FC94D4-9477-48B1-B5F4-93DF37F009B4}" name="Dec-26" totalsRowFunction="sum" dataDxfId="46" totalsRowDxfId="45"/>
    <tableColumn id="25" xr3:uid="{87FDB85C-561D-4217-B403-CB0DBA252395}" name="Total Hours" totalsRowFunction="sum" dataDxfId="44" totalsRowDxfId="43"/>
    <tableColumn id="26" xr3:uid="{3E7B8F30-011E-4B35-AAB2-A4C4971A457F}" name="Total" totalsRowFunction="sum" totalsRowDxfId="42"/>
    <tableColumn id="27" xr3:uid="{4714F65B-894C-4C7F-9843-E87505063105}" name="Jan Movement"/>
    <tableColumn id="28" xr3:uid="{9E2BA402-287F-455A-8D00-7E33A7C7ED67}" name="Feb Movement"/>
    <tableColumn id="29" xr3:uid="{413B9AC6-09C9-4430-95EF-44A1484EDC87}" name="Mar Movement"/>
    <tableColumn id="30" xr3:uid="{734846F5-0934-4C76-AB10-C505965D2064}" name="Apr Movement"/>
    <tableColumn id="31" xr3:uid="{9BA0263D-3840-4BDF-9FEB-F646E55324E1}" name="May Movement"/>
    <tableColumn id="32" xr3:uid="{7005D990-C259-4607-ADCD-FF6988E791E1}" name="Jun Movement"/>
    <tableColumn id="33" xr3:uid="{987C05FD-C118-4B55-8EF4-F290FD58D818}" name="Jul Movement"/>
    <tableColumn id="34" xr3:uid="{89B78CC1-D851-4919-927A-7AE6AD402D7A}" name="Aug Movement"/>
    <tableColumn id="35" xr3:uid="{1189EDC1-E84C-4ADE-B18F-D721752DA721}" name="Sep Movement"/>
    <tableColumn id="36" xr3:uid="{D40D2B51-7896-4DA3-95E5-B184C6F0118D}" name="Oct Movement"/>
    <tableColumn id="37" xr3:uid="{E1E14AFC-E643-4B96-80A3-536219BE4AAB}" name="Nov Movement"/>
    <tableColumn id="38" xr3:uid="{5C024E3B-CC6C-4B31-9333-B3C9C98ABC00}" name="Dec Movemen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E1BD768-E2A3-4D58-8781-CF9C44F9D666}" name="NONSTAFF_CONSOLIDATED7" displayName="NONSTAFF_CONSOLIDATED7" ref="B24:P40" totalsRowCount="1" headerRowDxfId="341" dataDxfId="340" totalsRowDxfId="338" tableBorderDxfId="339">
  <autoFilter ref="B24:P39" xr:uid="{0E1BD768-E2A3-4D58-8781-CF9C44F9D666}"/>
  <tableColumns count="15">
    <tableColumn id="1" xr3:uid="{75069069-1E50-42D4-88A5-A6D08E34D2EB}" name="Name" totalsRowLabel="Total" dataDxfId="337" totalsRowDxfId="336">
      <calculatedColumnFormula>'Program 1'!B1</calculatedColumnFormula>
    </tableColumn>
    <tableColumn id="3" xr3:uid="{F650DD98-47B4-4077-B0D7-EA9CB3AF83F4}" name="Type" dataDxfId="335" totalsRowDxfId="334"/>
    <tableColumn id="12" xr3:uid="{FA01B1E4-C50A-4891-8EB8-0CF1FADAF5D5}" name="Jan-26" totalsRowFunction="sum" dataDxfId="333" totalsRowDxfId="332">
      <calculatedColumnFormula>'Program 1'!M$110</calculatedColumnFormula>
    </tableColumn>
    <tableColumn id="13" xr3:uid="{AB84A9EE-8C5A-415A-BDCC-4BECC58A9245}" name="Feb-26" totalsRowFunction="sum" dataDxfId="331" totalsRowDxfId="330">
      <calculatedColumnFormula array="1">SUMIF(NONSTAFF_DATA[[Name]:[Name]],NONSTAFF_CONSOLIDATED7[[#This Row],[Name]:[Name]],NONSTAFF_DATA[Feb-26])</calculatedColumnFormula>
    </tableColumn>
    <tableColumn id="14" xr3:uid="{5296DF1C-9AAD-4B48-8680-80EB9D9D07EC}" name="Mar-26" totalsRowFunction="sum" dataDxfId="329" totalsRowDxfId="328">
      <calculatedColumnFormula array="1">SUMIF(NONSTAFF_DATA[[Name]:[Name]],NONSTAFF_CONSOLIDATED7[[#This Row],[Name]:[Name]],NONSTAFF_DATA[Mar-26])</calculatedColumnFormula>
    </tableColumn>
    <tableColumn id="15" xr3:uid="{A91833AA-79B0-4BFF-BABF-9339A537CBF8}" name="Apr-26" totalsRowFunction="sum" dataDxfId="327" totalsRowDxfId="326">
      <calculatedColumnFormula array="1">SUMIF(NONSTAFF_DATA[[Name]:[Name]],NONSTAFF_CONSOLIDATED7[[#This Row],[Name]:[Name]],NONSTAFF_DATA[Apr-26])</calculatedColumnFormula>
    </tableColumn>
    <tableColumn id="16" xr3:uid="{170A0AC9-E86F-47C2-B984-6D205D18D5F0}" name="May-26" totalsRowFunction="sum" dataDxfId="325" totalsRowDxfId="324">
      <calculatedColumnFormula array="1">SUMIF(NONSTAFF_DATA[[Name]:[Name]],NONSTAFF_CONSOLIDATED7[[#This Row],[Name]:[Name]],NONSTAFF_DATA[May-26])</calculatedColumnFormula>
    </tableColumn>
    <tableColumn id="17" xr3:uid="{AAF4FF52-0E96-4756-8EBC-F50AF7039B44}" name="Jun-26" totalsRowFunction="sum" dataDxfId="323" totalsRowDxfId="322">
      <calculatedColumnFormula array="1">SUMIF(NONSTAFF_DATA[[Name]:[Name]],NONSTAFF_CONSOLIDATED7[[#This Row],[Name]:[Name]],NONSTAFF_DATA[Jun-26])</calculatedColumnFormula>
    </tableColumn>
    <tableColumn id="18" xr3:uid="{E867115F-1699-46D2-8BF2-DB234EA9D071}" name="Jul-26" totalsRowFunction="sum" dataDxfId="321" totalsRowDxfId="320">
      <calculatedColumnFormula array="1">SUMIF(NONSTAFF_DATA[[Name]:[Name]],NONSTAFF_CONSOLIDATED7[[#This Row],[Name]:[Name]],NONSTAFF_DATA[Jul-26])</calculatedColumnFormula>
    </tableColumn>
    <tableColumn id="19" xr3:uid="{41E2562C-3FF8-4CD8-95F7-A70C5E44FD64}" name="Aug-26" totalsRowFunction="sum" dataDxfId="319" totalsRowDxfId="318">
      <calculatedColumnFormula array="1">SUMIF(NONSTAFF_DATA[[Name]:[Name]],NONSTAFF_CONSOLIDATED7[[#This Row],[Name]:[Name]],NONSTAFF_DATA[Aug-26])</calculatedColumnFormula>
    </tableColumn>
    <tableColumn id="20" xr3:uid="{60FB0BBA-A7FE-423A-A8AF-CD50D37ED8B5}" name="Sep-26" totalsRowFunction="sum" dataDxfId="317" totalsRowDxfId="316">
      <calculatedColumnFormula array="1">SUMIF(NONSTAFF_DATA[[Name]:[Name]],NONSTAFF_CONSOLIDATED7[[#This Row],[Name]:[Name]],NONSTAFF_DATA[Sep-26])</calculatedColumnFormula>
    </tableColumn>
    <tableColumn id="21" xr3:uid="{19A30ECA-E1A1-4F8B-AC76-7533FAF46C21}" name="Oct-26" totalsRowFunction="sum" dataDxfId="315" totalsRowDxfId="314">
      <calculatedColumnFormula array="1">SUMIF(NONSTAFF_DATA[[Name]:[Name]],NONSTAFF_CONSOLIDATED7[[#This Row],[Name]:[Name]],NONSTAFF_DATA[Oct-26])</calculatedColumnFormula>
    </tableColumn>
    <tableColumn id="22" xr3:uid="{EE313911-7999-44D1-8BCD-2C0FC7E5DEA7}" name="Nov-26" totalsRowFunction="sum" dataDxfId="313" totalsRowDxfId="312">
      <calculatedColumnFormula array="1">SUMIF(NONSTAFF_DATA[[Name]:[Name]],NONSTAFF_CONSOLIDATED7[[#This Row],[Name]:[Name]],NONSTAFF_DATA[Nov-26])</calculatedColumnFormula>
    </tableColumn>
    <tableColumn id="23" xr3:uid="{C88E5821-DE0D-4CB3-A001-78D66DBF82D8}" name="Dec-26" totalsRowFunction="sum" dataDxfId="311" totalsRowDxfId="310">
      <calculatedColumnFormula array="1">SUMIF(NONSTAFF_DATA[[Name]:[Name]],NONSTAFF_CONSOLIDATED7[[#This Row],[Name]:[Name]],NONSTAFF_DATA[Dec-26])</calculatedColumnFormula>
    </tableColumn>
    <tableColumn id="25" xr3:uid="{A86679B8-7347-4926-88A3-FBABF2D13E48}" name="Total" totalsRowFunction="sum" dataDxfId="309" totalsRowDxfId="308">
      <calculatedColumnFormula>SUM(NONSTAFF_CONSOLIDATED7[[#This Row],[Jan-26]:[Dec-26]])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FE48F0-BD43-43A7-BD3E-F7EDA69A03FA}" name="PROGRAM1_STAFF" displayName="PROGRAM1_STAFF" ref="A28:AL103" totalsRowShown="0" headerRowDxfId="307">
  <autoFilter ref="A28:AL103" xr:uid="{8FFE48F0-BD43-43A7-BD3E-F7EDA69A03FA}"/>
  <tableColumns count="38">
    <tableColumn id="22" xr3:uid="{BCF0004E-534D-4822-95D5-46A3D2204BF1}" name="Program">
      <calculatedColumnFormula>$B$1</calculatedColumnFormula>
    </tableColumn>
    <tableColumn id="23" xr3:uid="{CDB9221B-1D28-4EF8-AFCA-F2FC97229355}" name="Name"/>
    <tableColumn id="26" xr3:uid="{5B883A78-8AFD-4D75-B5BB-D0E3B28E0878}" name="Title"/>
    <tableColumn id="2" xr3:uid="{E8775621-8B55-4C8E-8B96-B5C93CE6C472}" name="Type" dataDxfId="306"/>
    <tableColumn id="5" xr3:uid="{D1D681C2-4B82-4F5B-9C89-5F6AC18E117F}" name="Status" dataDxfId="305"/>
    <tableColumn id="6" xr3:uid="{6094E42A-7488-4C58-8E78-B188FA39DFE3}" name="City"/>
    <tableColumn id="7" xr3:uid="{6E12E8CD-C05B-4CB2-8FBE-B4CD9D38F072}" name="State"/>
    <tableColumn id="8" xr3:uid="{26087492-972F-4718-BD03-CE6013588B1C}" name="Country"/>
    <tableColumn id="27" xr3:uid="{A4C86F35-8656-46CF-9021-A892BDF0B725}" name="Hire Date" dataDxfId="304"/>
    <tableColumn id="28" xr3:uid="{A880E805-389C-4580-BD07-CE3EBD68DB22}" name="End Date" dataDxfId="303"/>
    <tableColumn id="25" xr3:uid="{682B478D-94DC-4C61-A09A-4BC683E1D2A1}" name="Provider"/>
    <tableColumn id="44" xr3:uid="{0D316B92-1F11-4DBD-B0F7-2B474EE9E513}" name="Rate" dataDxfId="302">
      <calculatedColumnFormula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calculatedColumnFormula>
    </tableColumn>
    <tableColumn id="10" xr3:uid="{4D5F6834-31A9-41A0-BF0B-C2A71DB50A4B}" name="Jan-26" dataDxfId="301">
      <calculatedColumnFormula>IF(PROGRAM1_STAFF[[#This Row],[Type]]="Employee",Reference!D$6,IF(OR(PROGRAM1_STAFF[[#This Row],[Type]]="Contractor",PROGRAM1_STAFF[[#This Row],[Type]]="SOW"),Reference!D$7,0))</calculatedColumnFormula>
    </tableColumn>
    <tableColumn id="11" xr3:uid="{C74ABA53-6373-4C0F-9BB9-0CA3D7A63DE2}" name="Feb-26" dataDxfId="300">
      <calculatedColumnFormula>IF(PROGRAM1_STAFF[[#This Row],[Type]]="Employee",Reference!E$6,IF(OR(PROGRAM1_STAFF[[#This Row],[Type]]="Contractor",PROGRAM1_STAFF[[#This Row],[Type]]="SOW"),Reference!E$7,0))</calculatedColumnFormula>
    </tableColumn>
    <tableColumn id="12" xr3:uid="{1BBB3F19-C92E-4CD2-9922-A0D7BABDDE65}" name="Mar-26" dataDxfId="299">
      <calculatedColumnFormula>IF(PROGRAM1_STAFF[[#This Row],[Type]]="Employee",Reference!F$6,IF(OR(PROGRAM1_STAFF[[#This Row],[Type]]="Contractor",PROGRAM1_STAFF[[#This Row],[Type]]="SOW"),Reference!F$7,0))</calculatedColumnFormula>
    </tableColumn>
    <tableColumn id="13" xr3:uid="{B3B02DE6-5BA9-43B3-955B-2C4B04CC03AF}" name="Apr-26" dataDxfId="298">
      <calculatedColumnFormula>IF(PROGRAM1_STAFF[[#This Row],[Type]]="Employee",Reference!G$6,IF(OR(PROGRAM1_STAFF[[#This Row],[Type]]="Contractor",PROGRAM1_STAFF[[#This Row],[Type]]="SOW"),Reference!G$7,0))</calculatedColumnFormula>
    </tableColumn>
    <tableColumn id="14" xr3:uid="{EA208878-4AF5-40B2-AF32-ECF040F88BD0}" name="May-26" dataDxfId="297">
      <calculatedColumnFormula>IF(PROGRAM1_STAFF[[#This Row],[Type]]="Employee",Reference!H$6,IF(OR(PROGRAM1_STAFF[[#This Row],[Type]]="Contractor",PROGRAM1_STAFF[[#This Row],[Type]]="SOW"),Reference!H$7,0))</calculatedColumnFormula>
    </tableColumn>
    <tableColumn id="15" xr3:uid="{C7A5B3D4-3214-4FD4-82EE-CE1FC5FE08B3}" name="Jun-26" dataDxfId="296">
      <calculatedColumnFormula>IF(PROGRAM1_STAFF[[#This Row],[Type]]="Employee",Reference!I$6,IF(OR(PROGRAM1_STAFF[[#This Row],[Type]]="Contractor",PROGRAM1_STAFF[[#This Row],[Type]]="SOW"),Reference!I$7,0))</calculatedColumnFormula>
    </tableColumn>
    <tableColumn id="16" xr3:uid="{1FB689E3-17CA-4E45-BFDA-C3801063CA56}" name="Jul-26" dataDxfId="295">
      <calculatedColumnFormula>IF(PROGRAM1_STAFF[[#This Row],[Type]]="Employee",Reference!J$6,IF(OR(PROGRAM1_STAFF[[#This Row],[Type]]="Contractor",PROGRAM1_STAFF[[#This Row],[Type]]="SOW"),Reference!J$7,0))</calculatedColumnFormula>
    </tableColumn>
    <tableColumn id="17" xr3:uid="{DFA0350E-52CC-4493-A0DC-480AB83DCCF4}" name="Aug-26" dataDxfId="294">
      <calculatedColumnFormula>IF(PROGRAM1_STAFF[[#This Row],[Type]]="Employee",Reference!K$6,IF(OR(PROGRAM1_STAFF[[#This Row],[Type]]="Contractor",PROGRAM1_STAFF[[#This Row],[Type]]="SOW"),Reference!K$7,0))</calculatedColumnFormula>
    </tableColumn>
    <tableColumn id="18" xr3:uid="{5B02F1E2-60A4-4BE5-961C-7BA33B0B8780}" name="Sep-26" dataDxfId="293">
      <calculatedColumnFormula>IF(PROGRAM1_STAFF[[#This Row],[Type]]="Employee",Reference!L$6,IF(OR(PROGRAM1_STAFF[[#This Row],[Type]]="Contractor",PROGRAM1_STAFF[[#This Row],[Type]]="SOW"),Reference!L$7,0))</calculatedColumnFormula>
    </tableColumn>
    <tableColumn id="19" xr3:uid="{90BEF99B-A530-4F9A-9A87-772CB60AAA8E}" name="Oct-26" dataDxfId="292">
      <calculatedColumnFormula>IF(PROGRAM1_STAFF[[#This Row],[Type]]="Employee",Reference!M$6,IF(OR(PROGRAM1_STAFF[[#This Row],[Type]]="Contractor",PROGRAM1_STAFF[[#This Row],[Type]]="SOW"),Reference!M$7,0))</calculatedColumnFormula>
    </tableColumn>
    <tableColumn id="20" xr3:uid="{425F3B39-48B3-4628-9E32-B012CE315399}" name="Nov-26" dataDxfId="291">
      <calculatedColumnFormula>IF(PROGRAM1_STAFF[[#This Row],[Type]]="Employee",Reference!N$6,IF(OR(PROGRAM1_STAFF[[#This Row],[Type]]="Contractor",PROGRAM1_STAFF[[#This Row],[Type]]="SOW"),Reference!N$7,0))</calculatedColumnFormula>
    </tableColumn>
    <tableColumn id="21" xr3:uid="{85F73A4F-76FD-437E-B008-47F4B6ACAE49}" name="Dec-26" dataDxfId="290">
      <calculatedColumnFormula>IF(PROGRAM1_STAFF[[#This Row],[Type]]="Employee",Reference!O$6,IF(OR(PROGRAM1_STAFF[[#This Row],[Type]]="Contractor",PROGRAM1_STAFF[[#This Row],[Type]]="SOW"),Reference!O$7,0))</calculatedColumnFormula>
    </tableColumn>
    <tableColumn id="30" xr3:uid="{CBEEBEF2-CBA0-42F6-A11B-E2FAA3741079}" name="Total Hours" dataDxfId="289">
      <calculatedColumnFormula>SUM(PROGRAM1_STAFF[[#This Row],[Jan-26]:[Dec-26]])</calculatedColumnFormula>
    </tableColumn>
    <tableColumn id="31" xr3:uid="{9951569B-CF85-4422-AF82-AD71CDDEAC0C}" name="Total" dataDxfId="288">
      <calculatedColumnFormula>PROGRAM1_STAFF[[#This Row],[Rate]]*PROGRAM1_STAFF[[#This Row],[Total Hours]]</calculatedColumnFormula>
    </tableColumn>
    <tableColumn id="32" xr3:uid="{4C146832-6579-4B17-90AD-1EA8C05B339B}" name="Jan Movement" dataDxfId="287">
      <calculatedColumnFormula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calculatedColumnFormula>
    </tableColumn>
    <tableColumn id="33" xr3:uid="{546D1B38-6468-4BDA-B388-5441BA8866E4}" name="Feb Movement" dataDxfId="286">
      <calculatedColumnFormula array="1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calculatedColumnFormula>
    </tableColumn>
    <tableColumn id="34" xr3:uid="{0BF4417F-1569-4F89-8E03-9D193A2E30D2}" name="Mar Movement" dataDxfId="285">
      <calculatedColumnFormula array="1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calculatedColumnFormula>
    </tableColumn>
    <tableColumn id="35" xr3:uid="{D79AD857-4F44-4FAC-B9B9-7FF7BD0FB488}" name="Apr Movement" dataDxfId="284">
      <calculatedColumnFormula array="1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calculatedColumnFormula>
    </tableColumn>
    <tableColumn id="36" xr3:uid="{8366C9CC-F9BA-4E2E-A458-EB9D5D25DC83}" name="May Movement" dataDxfId="283">
      <calculatedColumnFormula array="1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calculatedColumnFormula>
    </tableColumn>
    <tableColumn id="37" xr3:uid="{92B3B2F5-4F8A-4113-82DD-A9CD6F5CFF90}" name="Jun Movement" dataDxfId="282">
      <calculatedColumnFormula array="1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calculatedColumnFormula>
    </tableColumn>
    <tableColumn id="38" xr3:uid="{214487B3-FE7D-4330-87CF-C224F429CD00}" name="Jul Movement" dataDxfId="281">
      <calculatedColumnFormula array="1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calculatedColumnFormula>
    </tableColumn>
    <tableColumn id="39" xr3:uid="{03CBEADF-C03B-4527-BD59-48F021457A57}" name="Aug Movement" dataDxfId="280">
      <calculatedColumnFormula array="1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calculatedColumnFormula>
    </tableColumn>
    <tableColumn id="40" xr3:uid="{3732104A-FA74-4019-8A1B-4D13CB017821}" name="Sep Movement" dataDxfId="279">
      <calculatedColumnFormula array="1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calculatedColumnFormula>
    </tableColumn>
    <tableColumn id="41" xr3:uid="{D3FBF798-8A6F-4625-829B-8C6A4F9ECC44}" name="Oct Movement" dataDxfId="278">
      <calculatedColumnFormula array="1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calculatedColumnFormula>
    </tableColumn>
    <tableColumn id="42" xr3:uid="{C6C72674-0D20-4C34-BFD9-92EF2BA73A5B}" name="Nov Movement" dataDxfId="277">
      <calculatedColumnFormula array="1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calculatedColumnFormula>
    </tableColumn>
    <tableColumn id="43" xr3:uid="{A22DA1B5-A951-41BF-A079-0278E46B6BCC}" name="Dec Movement" dataDxfId="276">
      <calculatedColumnFormula array="1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B9AD795-8363-4F04-A341-B11B9FF5855A}" name="PROGRAM1_NONSTAFF" displayName="PROGRAM1_NONSTAFF" ref="A8:Z18" totalsRowShown="0" headerRowDxfId="275">
  <autoFilter ref="A8:Z18" xr:uid="{3B9AD795-8363-4F04-A341-B11B9FF5855A}"/>
  <tableColumns count="26">
    <tableColumn id="1" xr3:uid="{13FBA959-9691-4B7C-805F-BF962CBB10D9}" name="Program" dataDxfId="274">
      <calculatedColumnFormula>$B$1</calculatedColumnFormula>
    </tableColumn>
    <tableColumn id="2" xr3:uid="{C88FEBBB-F36E-48D2-967A-FAE517F871FD}" name="Name"/>
    <tableColumn id="3" xr3:uid="{8665FA3C-E289-44C0-A402-3661F7828434}" name="." dataDxfId="273"/>
    <tableColumn id="6" xr3:uid="{A9163408-4E0D-4B9B-94D8-960CD6237E50}" name="Type" dataDxfId="272"/>
    <tableColumn id="7" xr3:uid="{457F28D2-BF89-4A7B-AF0B-B7D6B5B8EFBC}" name="Status" dataDxfId="271"/>
    <tableColumn id="8" xr3:uid="{498BA88F-6E64-4C4B-90C1-E4F0DE016714}" name="City"/>
    <tableColumn id="9" xr3:uid="{086F641E-F9E0-4AE1-BF8E-14CD6A17B6C2}" name="State"/>
    <tableColumn id="10" xr3:uid="{D5067DED-0A36-423B-91DB-90A98A99C41E}" name="Country"/>
    <tableColumn id="11" xr3:uid="{21E94183-2E76-470E-AEB0-A8FBC172533A}" name="Start Date" dataDxfId="270"/>
    <tableColumn id="12" xr3:uid="{16AAD9BF-E303-4450-A67D-BB21CB0AC29E}" name="End Date" dataDxfId="269"/>
    <tableColumn id="13" xr3:uid="{AE8CE3F5-D221-41D5-9FD5-69EF38BD35ED}" name="Payment Frequency"/>
    <tableColumn id="15" xr3:uid="{8821F33B-4E45-4C37-B5F2-095BEA09C693}" name="Contract Cost"/>
    <tableColumn id="17" xr3:uid="{4731204A-328F-4EE2-B3C2-2F435070F234}" name="Jan-26" dataDxfId="268">
      <calculatedColumnFormula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calculatedColumnFormula>
    </tableColumn>
    <tableColumn id="18" xr3:uid="{8085827B-4EA2-4774-8E8F-65688853158C}" name="Feb-26" dataDxfId="267">
      <calculatedColumnFormula>IF(PROGRAM1_NONSTAFF[[#This Row],[Payment Frequency]]="Monthly",PROGRAM1_NONSTAFF[[#This Row],[Contract Cost]]/Reference!$H$11,0)</calculatedColumnFormula>
    </tableColumn>
    <tableColumn id="19" xr3:uid="{53986FA6-4DE9-4AE9-816A-C1E9AC7B72F1}" name="Mar-26" dataDxfId="266">
      <calculatedColumnFormula>IF(PROGRAM1_NONSTAFF[[#This Row],[Payment Frequency]]="Monthly",PROGRAM1_NONSTAFF[[#This Row],[Contract Cost]]/Reference!$H$11,0)</calculatedColumnFormula>
    </tableColumn>
    <tableColumn id="20" xr3:uid="{B554C13A-FFB5-4D37-8230-F378A5C8A847}" name="Apr-26" dataDxfId="265">
      <calculatedColumnFormula>IF(PROGRAM1_NONSTAFF[[#This Row],[Payment Frequency]]="Monthly",PROGRAM1_NONSTAFF[[#This Row],[Contract Cost]]/Reference!$H$11,IF(PROGRAM1_NONSTAFF[[#This Row],[Payment Frequency]]="Quarterly", PROGRAM1_NONSTAFF[[#This Row],[Contract Cost]]/Reference!$H$12,0))</calculatedColumnFormula>
    </tableColumn>
    <tableColumn id="21" xr3:uid="{611B9164-1952-4991-AA3E-E51FD3A1F699}" name="May-26" dataDxfId="264">
      <calculatedColumnFormula>IF(PROGRAM1_NONSTAFF[[#This Row],[Payment Frequency]]="Monthly",PROGRAM1_NONSTAFF[[#This Row],[Contract Cost]]/Reference!$H$11,0)</calculatedColumnFormula>
    </tableColumn>
    <tableColumn id="22" xr3:uid="{E7FFEC86-9BA8-4C82-812D-F308D78C11CF}" name="Jun-26" dataDxfId="263">
      <calculatedColumnFormula>IF(PROGRAM1_NONSTAFF[[#This Row],[Payment Frequency]]="Monthly",PROGRAM1_NONSTAFF[[#This Row],[Contract Cost]]/Reference!$H$11,0)</calculatedColumnFormula>
    </tableColumn>
    <tableColumn id="23" xr3:uid="{2652AF50-12EA-403C-8F0E-80FB6315C14B}" name="Jul-26" dataDxfId="262">
      <calculatedColumnFormula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calculatedColumnFormula>
    </tableColumn>
    <tableColumn id="24" xr3:uid="{0109DA83-5194-40B4-9019-01DCD86A485D}" name="Aug-26" dataDxfId="261">
      <calculatedColumnFormula>IF(PROGRAM1_NONSTAFF[[#This Row],[Payment Frequency]]="Monthly",PROGRAM1_NONSTAFF[[#This Row],[Contract Cost]]/Reference!$H$11,0)</calculatedColumnFormula>
    </tableColumn>
    <tableColumn id="25" xr3:uid="{23E51737-9352-41A5-AD1E-CAC2684B70E1}" name="Sep-26" dataDxfId="260">
      <calculatedColumnFormula>IF(PROGRAM1_NONSTAFF[[#This Row],[Payment Frequency]]="Monthly",PROGRAM1_NONSTAFF[[#This Row],[Contract Cost]]/Reference!$H$11,0)</calculatedColumnFormula>
    </tableColumn>
    <tableColumn id="26" xr3:uid="{422ED033-F383-47F2-8DB0-7F6F19122B5A}" name="Oct-26" dataDxfId="259">
      <calculatedColumnFormula>IF(PROGRAM1_NONSTAFF[[#This Row],[Payment Frequency]]="Monthly",PROGRAM1_NONSTAFF[[#This Row],[Contract Cost]]/Reference!$H$11,IF(PROGRAM1_NONSTAFF[[#This Row],[Payment Frequency]]="Quarterly", PROGRAM1_NONSTAFF[[#This Row],[Contract Cost]]/Reference!$H$12,0))</calculatedColumnFormula>
    </tableColumn>
    <tableColumn id="27" xr3:uid="{026D5826-B373-4350-B332-A6A6A346DF5C}" name="Nov-26" dataDxfId="258">
      <calculatedColumnFormula>IF(PROGRAM1_NONSTAFF[[#This Row],[Payment Frequency]]="Monthly",PROGRAM1_NONSTAFF[[#This Row],[Contract Cost]]/Reference!$H$11,0)</calculatedColumnFormula>
    </tableColumn>
    <tableColumn id="28" xr3:uid="{B6FF856C-A37F-4B9A-9DA9-206B2D251C04}" name="Dec-26" dataDxfId="257">
      <calculatedColumnFormula>IF(PROGRAM1_NONSTAFF[[#This Row],[Payment Frequency]]="Monthly",PROGRAM1_NONSTAFF[[#This Row],[Contract Cost]]/Reference!$H$11,0)</calculatedColumnFormula>
    </tableColumn>
    <tableColumn id="29" xr3:uid="{6376D173-8727-4AA0-857A-7D6DB8AE037D}" name="," dataDxfId="256"/>
    <tableColumn id="30" xr3:uid="{D8803BB9-1D9D-4BAA-8832-C2BA9AA2655B}" name="Total" dataDxfId="255">
      <calculatedColumnFormula>SUM(PROGRAM1_NONSTAFF[[#This Row],[Jan-26]:[,]])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E492DA79-4E51-466D-A80E-FDAA18969C5D}" name="PROGRAM2_STAFF" displayName="PROGRAM2_STAFF" ref="A28:AL103" totalsRowShown="0" headerRowDxfId="254">
  <autoFilter ref="A28:AL103" xr:uid="{E492DA79-4E51-466D-A80E-FDAA18969C5D}"/>
  <tableColumns count="38">
    <tableColumn id="22" xr3:uid="{E2550ABB-5760-4053-BA05-AF85073C192C}" name="Program">
      <calculatedColumnFormula>$B$1</calculatedColumnFormula>
    </tableColumn>
    <tableColumn id="23" xr3:uid="{40FDB36B-15E3-45E0-86EA-84EECDF355B5}" name="Name"/>
    <tableColumn id="26" xr3:uid="{B3C21D76-E001-4DDF-9C88-8E569F1E7516}" name="Title"/>
    <tableColumn id="2" xr3:uid="{A34C9AAB-BED1-49C3-91F4-160035056214}" name="Type" dataDxfId="253"/>
    <tableColumn id="5" xr3:uid="{8A021251-711C-4351-818F-FEB19F115F11}" name="Status" dataDxfId="252"/>
    <tableColumn id="6" xr3:uid="{4772D707-D4F1-41E4-8200-47A03EA39B84}" name="City"/>
    <tableColumn id="7" xr3:uid="{FEAAE0B3-BA7B-469E-9C39-8C234A664D2F}" name="State"/>
    <tableColumn id="8" xr3:uid="{E87D6961-D9D5-4EE3-A4B7-AF5D722129ED}" name="Country"/>
    <tableColumn id="27" xr3:uid="{8F1004D6-7D4D-4702-A3C0-A502AD7BE3C3}" name="Hire Date" dataDxfId="251"/>
    <tableColumn id="28" xr3:uid="{767F43FE-67BF-4541-839E-29445CF67BA0}" name="End Date" dataDxfId="250"/>
    <tableColumn id="25" xr3:uid="{095934EC-281D-4011-8E7F-616C67C7D117}" name="Provider"/>
    <tableColumn id="44" xr3:uid="{3B49609A-2713-4317-AFE3-425B3DEE799A}" name="Rate" dataDxfId="249">
      <calculatedColumnFormula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calculatedColumnFormula>
    </tableColumn>
    <tableColumn id="10" xr3:uid="{88B99B92-45B3-4679-9DF7-2A3A01CA163A}" name="Jan-26" dataDxfId="248">
      <calculatedColumnFormula>IF(PROGRAM2_STAFF[[#This Row],[Type]]="Employee",Reference!D$6,IF(OR(PROGRAM2_STAFF[[#This Row],[Type]]="Contractor",PROGRAM2_STAFF[[#This Row],[Type]]="SOW"),Reference!D$7,0))</calculatedColumnFormula>
    </tableColumn>
    <tableColumn id="11" xr3:uid="{45EEB3DD-FA74-47EB-AC40-5BE017D85386}" name="Feb-26" dataDxfId="247">
      <calculatedColumnFormula>IF(PROGRAM2_STAFF[[#This Row],[Type]]="Employee",Reference!E$6,IF(OR(PROGRAM2_STAFF[[#This Row],[Type]]="Contractor",PROGRAM2_STAFF[[#This Row],[Type]]="SOW"),Reference!E$7,0))</calculatedColumnFormula>
    </tableColumn>
    <tableColumn id="12" xr3:uid="{E27B4FD3-2C82-4B7D-8160-492BB88FE489}" name="Mar-26" dataDxfId="246">
      <calculatedColumnFormula>IF(PROGRAM2_STAFF[[#This Row],[Type]]="Employee",Reference!F$6,IF(OR(PROGRAM2_STAFF[[#This Row],[Type]]="Contractor",PROGRAM2_STAFF[[#This Row],[Type]]="SOW"),Reference!F$7,0))</calculatedColumnFormula>
    </tableColumn>
    <tableColumn id="13" xr3:uid="{38FCA215-BCD1-4925-BA88-81B4087996E1}" name="Apr-26" dataDxfId="245">
      <calculatedColumnFormula>IF(PROGRAM2_STAFF[[#This Row],[Type]]="Employee",Reference!G$6,IF(OR(PROGRAM2_STAFF[[#This Row],[Type]]="Contractor",PROGRAM2_STAFF[[#This Row],[Type]]="SOW"),Reference!G$7,0))</calculatedColumnFormula>
    </tableColumn>
    <tableColumn id="14" xr3:uid="{D0980234-18BA-4FB2-A86F-EADEF7CE6582}" name="May-26" dataDxfId="244">
      <calculatedColumnFormula>IF(PROGRAM2_STAFF[[#This Row],[Type]]="Employee",Reference!H$6,IF(OR(PROGRAM2_STAFF[[#This Row],[Type]]="Contractor",PROGRAM2_STAFF[[#This Row],[Type]]="SOW"),Reference!H$7,0))</calculatedColumnFormula>
    </tableColumn>
    <tableColumn id="15" xr3:uid="{2735BED2-3182-432A-8524-79D3E33F1649}" name="Jun-26" dataDxfId="243">
      <calculatedColumnFormula>IF(PROGRAM2_STAFF[[#This Row],[Type]]="Employee",Reference!I$6,IF(OR(PROGRAM2_STAFF[[#This Row],[Type]]="Contractor",PROGRAM2_STAFF[[#This Row],[Type]]="SOW"),Reference!I$7,0))</calculatedColumnFormula>
    </tableColumn>
    <tableColumn id="16" xr3:uid="{8300CA01-1527-497E-AF1A-4390BEEEE734}" name="Jul-26" dataDxfId="242">
      <calculatedColumnFormula>IF(PROGRAM2_STAFF[[#This Row],[Type]]="Employee",Reference!J$6,IF(OR(PROGRAM2_STAFF[[#This Row],[Type]]="Contractor",PROGRAM2_STAFF[[#This Row],[Type]]="SOW"),Reference!J$7,0))</calculatedColumnFormula>
    </tableColumn>
    <tableColumn id="17" xr3:uid="{C4E0236B-25A5-4518-AB8F-5E9FD73E605B}" name="Aug-26" dataDxfId="241">
      <calculatedColumnFormula>IF(PROGRAM2_STAFF[[#This Row],[Type]]="Employee",Reference!K$6,IF(OR(PROGRAM2_STAFF[[#This Row],[Type]]="Contractor",PROGRAM2_STAFF[[#This Row],[Type]]="SOW"),Reference!K$7,0))</calculatedColumnFormula>
    </tableColumn>
    <tableColumn id="18" xr3:uid="{939F0110-8682-4F92-A026-A7B627321D0B}" name="Sep-26" dataDxfId="240">
      <calculatedColumnFormula>IF(PROGRAM2_STAFF[[#This Row],[Type]]="Employee",Reference!L$6,IF(OR(PROGRAM2_STAFF[[#This Row],[Type]]="Contractor",PROGRAM2_STAFF[[#This Row],[Type]]="SOW"),Reference!L$7,0))</calculatedColumnFormula>
    </tableColumn>
    <tableColumn id="19" xr3:uid="{CD5139A9-0F51-4E09-BFF4-03F49EF54120}" name="Oct-26" dataDxfId="239">
      <calculatedColumnFormula>IF(PROGRAM2_STAFF[[#This Row],[Type]]="Employee",Reference!M$6,IF(OR(PROGRAM2_STAFF[[#This Row],[Type]]="Contractor",PROGRAM2_STAFF[[#This Row],[Type]]="SOW"),Reference!M$7,0))</calculatedColumnFormula>
    </tableColumn>
    <tableColumn id="20" xr3:uid="{78B00E45-EC4C-403A-8500-F9576220D115}" name="Nov-26" dataDxfId="238">
      <calculatedColumnFormula>IF(PROGRAM2_STAFF[[#This Row],[Type]]="Employee",Reference!N$6,IF(OR(PROGRAM2_STAFF[[#This Row],[Type]]="Contractor",PROGRAM2_STAFF[[#This Row],[Type]]="SOW"),Reference!N$7,0))</calculatedColumnFormula>
    </tableColumn>
    <tableColumn id="21" xr3:uid="{65E1BF25-ADE6-4FE8-8D48-2752F6596FE4}" name="Dec-26" dataDxfId="237">
      <calculatedColumnFormula>IF(PROGRAM2_STAFF[[#This Row],[Type]]="Employee",Reference!O$6,IF(OR(PROGRAM2_STAFF[[#This Row],[Type]]="Contractor",PROGRAM2_STAFF[[#This Row],[Type]]="SOW"),Reference!O$7,0))</calculatedColumnFormula>
    </tableColumn>
    <tableColumn id="30" xr3:uid="{1A5CEEE1-470E-4AD2-B2BB-677203BB39E0}" name="Total Hours" dataDxfId="236">
      <calculatedColumnFormula>SUM(PROGRAM2_STAFF[[#This Row],[Jan-26]:[Dec-26]])</calculatedColumnFormula>
    </tableColumn>
    <tableColumn id="31" xr3:uid="{8BCEDDEA-9542-4D3D-9AFC-7D6567E22E8E}" name="Total" dataDxfId="235">
      <calculatedColumnFormula>PROGRAM2_STAFF[[#This Row],[Rate]]*PROGRAM2_STAFF[[#This Row],[Total Hours]]</calculatedColumnFormula>
    </tableColumn>
    <tableColumn id="32" xr3:uid="{A5DBE103-CBB5-41F7-B0D3-BAA2A89B6C67}" name="Jan Movement" dataDxfId="234">
      <calculatedColumnFormula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calculatedColumnFormula>
    </tableColumn>
    <tableColumn id="33" xr3:uid="{3FAD7CEA-06E1-4ED2-A763-11A7DADD3906}" name="Feb Movement" dataDxfId="233">
      <calculatedColumnFormula array="1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calculatedColumnFormula>
    </tableColumn>
    <tableColumn id="34" xr3:uid="{70309F8E-CE44-4BE3-9AD7-ABF877C6F33A}" name="Mar Movement" dataDxfId="232">
      <calculatedColumnFormula array="1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calculatedColumnFormula>
    </tableColumn>
    <tableColumn id="35" xr3:uid="{598C09AF-8608-4D54-B132-4CA3689B2CD5}" name="Apr Movement" dataDxfId="231">
      <calculatedColumnFormula array="1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calculatedColumnFormula>
    </tableColumn>
    <tableColumn id="36" xr3:uid="{B6423710-A4E2-4368-8D8A-983BDC41D3E4}" name="May Movement" dataDxfId="230">
      <calculatedColumnFormula array="1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calculatedColumnFormula>
    </tableColumn>
    <tableColumn id="37" xr3:uid="{311246F5-E8F1-4CC2-A28C-9F813F69D072}" name="Jun Movement" dataDxfId="229">
      <calculatedColumnFormula array="1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calculatedColumnFormula>
    </tableColumn>
    <tableColumn id="38" xr3:uid="{A19AFC8B-B26C-4180-BCB1-9E81D11E6EDD}" name="Jul Movement" dataDxfId="228">
      <calculatedColumnFormula array="1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calculatedColumnFormula>
    </tableColumn>
    <tableColumn id="39" xr3:uid="{B5B31D78-E4DA-4425-AF0B-0C7EAC6F77B4}" name="Aug Movement" dataDxfId="227">
      <calculatedColumnFormula array="1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calculatedColumnFormula>
    </tableColumn>
    <tableColumn id="40" xr3:uid="{1F79C3D1-FDD6-44B9-B82A-7202FE7B07D6}" name="Sep Movement" dataDxfId="226">
      <calculatedColumnFormula array="1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calculatedColumnFormula>
    </tableColumn>
    <tableColumn id="41" xr3:uid="{B8DD86C4-8303-4EE7-B63F-68F36D4087D6}" name="Oct Movement" dataDxfId="225">
      <calculatedColumnFormula array="1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calculatedColumnFormula>
    </tableColumn>
    <tableColumn id="42" xr3:uid="{68225A02-3A36-4878-B3E9-F03BCD038DED}" name="Nov Movement" dataDxfId="224">
      <calculatedColumnFormula array="1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calculatedColumnFormula>
    </tableColumn>
    <tableColumn id="43" xr3:uid="{6F674F25-BFA8-4FF0-BCAA-30983E6A40CC}" name="Dec Movement" dataDxfId="223">
      <calculatedColumnFormula array="1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AD545D11-D4A9-4E2E-A2A1-DB6013451E92}" name="PROGRAM2_NONSTAFF" displayName="PROGRAM2_NONSTAFF" ref="A8:Z18" totalsRowShown="0" headerRowDxfId="222">
  <autoFilter ref="A8:Z18" xr:uid="{AD545D11-D4A9-4E2E-A2A1-DB6013451E92}"/>
  <tableColumns count="26">
    <tableColumn id="1" xr3:uid="{5601E826-CD68-4C4F-B84B-3132C24F9B02}" name="Program" dataDxfId="221">
      <calculatedColumnFormula>$B$1</calculatedColumnFormula>
    </tableColumn>
    <tableColumn id="2" xr3:uid="{3BB10C64-DF27-4F96-B390-D2B57C036F5D}" name="Name"/>
    <tableColumn id="3" xr3:uid="{747FF4A8-895F-4F5F-BB87-286A03AAA89E}" name="." dataDxfId="220"/>
    <tableColumn id="6" xr3:uid="{58888A01-26C8-462B-BD0A-8BF693CA5E61}" name="Type" dataDxfId="219"/>
    <tableColumn id="7" xr3:uid="{97B5FC06-4D5A-489F-822B-E8E38870F6F5}" name="Status" dataDxfId="218"/>
    <tableColumn id="8" xr3:uid="{03193E6F-B6E5-44BA-B0A2-62D4474F7DFD}" name="City"/>
    <tableColumn id="9" xr3:uid="{72295EC8-42DE-4BFA-8270-BE172002ED40}" name="State"/>
    <tableColumn id="10" xr3:uid="{0D9CB37F-0B76-4D47-BEED-7BA5291876E0}" name="Country"/>
    <tableColumn id="11" xr3:uid="{6A2192BE-3AC5-40F5-86AF-F433ED5028B3}" name="Start Date" dataDxfId="217"/>
    <tableColumn id="12" xr3:uid="{8973740E-2CB9-4F80-BA25-08AC99BFAB7D}" name="End Date" dataDxfId="216"/>
    <tableColumn id="13" xr3:uid="{50718436-62F1-47BB-810B-90161D5FDD36}" name="Payment Frequency"/>
    <tableColumn id="15" xr3:uid="{25AF99B5-19E2-41EE-BFD6-F0E67E9505EE}" name="Contract Cost"/>
    <tableColumn id="17" xr3:uid="{17B29523-A02B-48A4-8DEF-649A8C937F25}" name="Jan-26" dataDxfId="215">
      <calculatedColumnFormula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calculatedColumnFormula>
    </tableColumn>
    <tableColumn id="18" xr3:uid="{2A2F32A4-56B7-412D-A50A-D2B28AB01115}" name="Feb-26" dataDxfId="214">
      <calculatedColumnFormula>IF(PROGRAM2_NONSTAFF[[#This Row],[Payment Frequency]]="Monthly",PROGRAM2_NONSTAFF[[#This Row],[Contract Cost]]/Reference!$H$11,0)</calculatedColumnFormula>
    </tableColumn>
    <tableColumn id="19" xr3:uid="{765D2BA9-915E-49E2-BCED-79702D920836}" name="Mar-26" dataDxfId="213">
      <calculatedColumnFormula>IF(PROGRAM2_NONSTAFF[[#This Row],[Payment Frequency]]="Monthly",PROGRAM2_NONSTAFF[[#This Row],[Contract Cost]]/Reference!$H$11,0)</calculatedColumnFormula>
    </tableColumn>
    <tableColumn id="20" xr3:uid="{97049FEA-F3E3-4079-97C0-10A08255E65E}" name="Apr-26" dataDxfId="212">
      <calculatedColumnFormula>IF(PROGRAM2_NONSTAFF[[#This Row],[Payment Frequency]]="Monthly",PROGRAM2_NONSTAFF[[#This Row],[Contract Cost]]/Reference!$H$11,IF(PROGRAM2_NONSTAFF[[#This Row],[Payment Frequency]]="Quarterly", PROGRAM2_NONSTAFF[[#This Row],[Contract Cost]]/Reference!$H$12,0))</calculatedColumnFormula>
    </tableColumn>
    <tableColumn id="21" xr3:uid="{954BBDFD-4DFE-4BCE-A97E-C3452E91411A}" name="May-26" dataDxfId="211">
      <calculatedColumnFormula>IF(PROGRAM2_NONSTAFF[[#This Row],[Payment Frequency]]="Monthly",PROGRAM2_NONSTAFF[[#This Row],[Contract Cost]]/Reference!$H$11,0)</calculatedColumnFormula>
    </tableColumn>
    <tableColumn id="22" xr3:uid="{5AE3D036-E08E-4023-A2B0-E17718C23B18}" name="Jun-26" dataDxfId="210">
      <calculatedColumnFormula>IF(PROGRAM2_NONSTAFF[[#This Row],[Payment Frequency]]="Monthly",PROGRAM2_NONSTAFF[[#This Row],[Contract Cost]]/Reference!$H$11,0)</calculatedColumnFormula>
    </tableColumn>
    <tableColumn id="23" xr3:uid="{70A14504-FDD2-4DF1-BE6D-99F8BD1C6029}" name="Jul-26" dataDxfId="209">
      <calculatedColumnFormula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calculatedColumnFormula>
    </tableColumn>
    <tableColumn id="24" xr3:uid="{8652B6CD-8F0D-4A14-AC66-DC7343E76773}" name="Aug-26" dataDxfId="208">
      <calculatedColumnFormula>IF(PROGRAM2_NONSTAFF[[#This Row],[Payment Frequency]]="Monthly",PROGRAM2_NONSTAFF[[#This Row],[Contract Cost]]/Reference!$H$11,0)</calculatedColumnFormula>
    </tableColumn>
    <tableColumn id="25" xr3:uid="{14289510-1FE1-4F41-A9F5-4349A6999FCA}" name="Sep-26" dataDxfId="207">
      <calculatedColumnFormula>IF(PROGRAM2_NONSTAFF[[#This Row],[Payment Frequency]]="Monthly",PROGRAM2_NONSTAFF[[#This Row],[Contract Cost]]/Reference!$H$11,0)</calculatedColumnFormula>
    </tableColumn>
    <tableColumn id="26" xr3:uid="{DF598B81-7635-469C-9489-ABA4FCB563F2}" name="Oct-26" dataDxfId="206">
      <calculatedColumnFormula>IF(PROGRAM2_NONSTAFF[[#This Row],[Payment Frequency]]="Monthly",PROGRAM2_NONSTAFF[[#This Row],[Contract Cost]]/Reference!$H$11,IF(PROGRAM2_NONSTAFF[[#This Row],[Payment Frequency]]="Quarterly", PROGRAM2_NONSTAFF[[#This Row],[Contract Cost]]/Reference!$H$12,0))</calculatedColumnFormula>
    </tableColumn>
    <tableColumn id="27" xr3:uid="{14EF5D5F-30CC-422E-9B36-80DC1E9C053B}" name="Nov-26" dataDxfId="205">
      <calculatedColumnFormula>IF(PROGRAM2_NONSTAFF[[#This Row],[Payment Frequency]]="Monthly",PROGRAM2_NONSTAFF[[#This Row],[Contract Cost]]/Reference!$H$11,0)</calculatedColumnFormula>
    </tableColumn>
    <tableColumn id="28" xr3:uid="{36C5CE27-D6B8-4F41-ADC4-E3D6343233E0}" name="Dec-26" dataDxfId="204">
      <calculatedColumnFormula>IF(PROGRAM2_NONSTAFF[[#This Row],[Payment Frequency]]="Monthly",PROGRAM2_NONSTAFF[[#This Row],[Contract Cost]]/Reference!$H$11,0)</calculatedColumnFormula>
    </tableColumn>
    <tableColumn id="29" xr3:uid="{671D5707-C4DD-4D0F-8E32-CB9B779F25D9}" name="," dataDxfId="203"/>
    <tableColumn id="30" xr3:uid="{50B167BD-32FC-4FD1-9E9B-63E748625F69}" name="Total" dataDxfId="202">
      <calculatedColumnFormula>SUM(PROGRAM2_NONSTAFF[[#This Row],[Jan-26]:[,]])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4099F6A8-C655-4EE2-B0D6-72E40BA67DC1}" name="PROGRAM3_STAFF" displayName="PROGRAM3_STAFF" ref="A28:AL103" totalsRowShown="0" headerRowDxfId="201">
  <autoFilter ref="A28:AL103" xr:uid="{4099F6A8-C655-4EE2-B0D6-72E40BA67DC1}"/>
  <sortState xmlns:xlrd2="http://schemas.microsoft.com/office/spreadsheetml/2017/richdata2" ref="A29:AL103">
    <sortCondition ref="B28:B103"/>
  </sortState>
  <tableColumns count="38">
    <tableColumn id="22" xr3:uid="{3A51F737-9418-4E1B-9BE6-4097B0603C78}" name="Program">
      <calculatedColumnFormula>$B$1</calculatedColumnFormula>
    </tableColumn>
    <tableColumn id="23" xr3:uid="{FC6ECD16-9A77-4ED6-A4D4-53187E8FAE65}" name="Name"/>
    <tableColumn id="26" xr3:uid="{5CF9AD24-E479-404D-967E-2FD0A8B4DADA}" name="Title"/>
    <tableColumn id="2" xr3:uid="{D848264F-C955-4FA0-B885-ADBB7CBEB5C8}" name="Type" dataDxfId="200"/>
    <tableColumn id="5" xr3:uid="{4534C6A5-58BB-4AB0-AEA6-08C36B3920D0}" name="Status" dataDxfId="199"/>
    <tableColumn id="6" xr3:uid="{B89ADB9A-F331-4C35-81DD-E259C12536F3}" name="City"/>
    <tableColumn id="7" xr3:uid="{2A136AFF-F70D-4B73-B7BA-B2254475B539}" name="State"/>
    <tableColumn id="8" xr3:uid="{947934B0-222A-429D-BEC2-D19D69B63C09}" name="Country"/>
    <tableColumn id="27" xr3:uid="{BB19E06E-7945-45EB-AA50-55FC1B57DBB0}" name="Hire Date" dataDxfId="198"/>
    <tableColumn id="28" xr3:uid="{545BB735-94E1-488D-AA07-D85628239726}" name="End Date" dataDxfId="197"/>
    <tableColumn id="25" xr3:uid="{F7B75536-DFCD-4F2C-B101-F7ADFC277916}" name="Provider"/>
    <tableColumn id="44" xr3:uid="{74D6AF8E-3EE2-4D21-B550-4FF5272A2BC1}" name="Rate" dataDxfId="196">
      <calculatedColumnFormula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calculatedColumnFormula>
    </tableColumn>
    <tableColumn id="10" xr3:uid="{8E9C043D-DD98-4861-87EB-A80627D6D335}" name="Jan-26" dataDxfId="195">
      <calculatedColumnFormula>IF(PROGRAM3_STAFF[[#This Row],[Type]]="Employee",Reference!D$6,IF(OR(PROGRAM3_STAFF[[#This Row],[Type]]="Contractor",PROGRAM3_STAFF[[#This Row],[Type]]="SOW"),Reference!D$7,0))</calculatedColumnFormula>
    </tableColumn>
    <tableColumn id="11" xr3:uid="{A4DE2985-A853-4C3E-B602-7BC93796F398}" name="Feb-26" dataDxfId="194">
      <calculatedColumnFormula>IF(PROGRAM3_STAFF[[#This Row],[Type]]="Employee",Reference!E$6,IF(OR(PROGRAM3_STAFF[[#This Row],[Type]]="Contractor",PROGRAM3_STAFF[[#This Row],[Type]]="SOW"),Reference!E$7,0))</calculatedColumnFormula>
    </tableColumn>
    <tableColumn id="12" xr3:uid="{D9C261C8-8048-4828-96F1-15FCC7314409}" name="Mar-26" dataDxfId="193">
      <calculatedColumnFormula>IF(PROGRAM3_STAFF[[#This Row],[Type]]="Employee",Reference!F$6,IF(OR(PROGRAM3_STAFF[[#This Row],[Type]]="Contractor",PROGRAM3_STAFF[[#This Row],[Type]]="SOW"),Reference!F$7,0))</calculatedColumnFormula>
    </tableColumn>
    <tableColumn id="13" xr3:uid="{8CE4677F-5DC4-4DE3-B492-6D3BA3675D53}" name="Apr-26" dataDxfId="192">
      <calculatedColumnFormula>IF(PROGRAM3_STAFF[[#This Row],[Type]]="Employee",Reference!G$6,IF(OR(PROGRAM3_STAFF[[#This Row],[Type]]="Contractor",PROGRAM3_STAFF[[#This Row],[Type]]="SOW"),Reference!G$7,0))</calculatedColumnFormula>
    </tableColumn>
    <tableColumn id="14" xr3:uid="{532DE6F8-76CD-4BDD-9425-8D64082CF17A}" name="May-26" dataDxfId="191">
      <calculatedColumnFormula>IF(PROGRAM3_STAFF[[#This Row],[Type]]="Employee",Reference!H$6,IF(OR(PROGRAM3_STAFF[[#This Row],[Type]]="Contractor",PROGRAM3_STAFF[[#This Row],[Type]]="SOW"),Reference!H$7,0))</calculatedColumnFormula>
    </tableColumn>
    <tableColumn id="15" xr3:uid="{6E3978E4-4C95-44E8-B26C-3B385092331E}" name="Jun-26" dataDxfId="190">
      <calculatedColumnFormula>IF(PROGRAM3_STAFF[[#This Row],[Type]]="Employee",Reference!I$6,IF(OR(PROGRAM3_STAFF[[#This Row],[Type]]="Contractor",PROGRAM3_STAFF[[#This Row],[Type]]="SOW"),Reference!I$7,0))</calculatedColumnFormula>
    </tableColumn>
    <tableColumn id="16" xr3:uid="{57E19953-B1E0-4ECE-8431-948C6B2D4C74}" name="Jul-26" dataDxfId="189">
      <calculatedColumnFormula>IF(PROGRAM3_STAFF[[#This Row],[Type]]="Employee",Reference!J$6,IF(OR(PROGRAM3_STAFF[[#This Row],[Type]]="Contractor",PROGRAM3_STAFF[[#This Row],[Type]]="SOW"),Reference!J$7,0))</calculatedColumnFormula>
    </tableColumn>
    <tableColumn id="17" xr3:uid="{F459AFC6-6215-434B-8A97-3A5E5C4CA9FD}" name="Aug-26" dataDxfId="188">
      <calculatedColumnFormula>IF(PROGRAM3_STAFF[[#This Row],[Type]]="Employee",Reference!K$6,IF(OR(PROGRAM3_STAFF[[#This Row],[Type]]="Contractor",PROGRAM3_STAFF[[#This Row],[Type]]="SOW"),Reference!K$7,0))</calculatedColumnFormula>
    </tableColumn>
    <tableColumn id="18" xr3:uid="{D1CE594D-B696-4BA8-BB91-11EFB4BCB31E}" name="Sep-26" dataDxfId="187">
      <calculatedColumnFormula>IF(PROGRAM3_STAFF[[#This Row],[Type]]="Employee",Reference!L$6,IF(OR(PROGRAM3_STAFF[[#This Row],[Type]]="Contractor",PROGRAM3_STAFF[[#This Row],[Type]]="SOW"),Reference!L$7,0))</calculatedColumnFormula>
    </tableColumn>
    <tableColumn id="19" xr3:uid="{9E0E1707-C997-4F31-90CB-FA4586FB638E}" name="Oct-26" dataDxfId="186">
      <calculatedColumnFormula>IF(PROGRAM3_STAFF[[#This Row],[Type]]="Employee",Reference!M$6,IF(OR(PROGRAM3_STAFF[[#This Row],[Type]]="Contractor",PROGRAM3_STAFF[[#This Row],[Type]]="SOW"),Reference!M$7,0))</calculatedColumnFormula>
    </tableColumn>
    <tableColumn id="20" xr3:uid="{8A6D6C10-51E0-4651-A37F-4B1F69DE28D4}" name="Nov-26" dataDxfId="185">
      <calculatedColumnFormula>IF(PROGRAM3_STAFF[[#This Row],[Type]]="Employee",Reference!N$6,IF(OR(PROGRAM3_STAFF[[#This Row],[Type]]="Contractor",PROGRAM3_STAFF[[#This Row],[Type]]="SOW"),Reference!N$7,0))</calculatedColumnFormula>
    </tableColumn>
    <tableColumn id="21" xr3:uid="{6A0E9C45-C2A3-40AD-BD60-5C7CD427B17D}" name="Dec-26" dataDxfId="184">
      <calculatedColumnFormula>IF(PROGRAM3_STAFF[[#This Row],[Type]]="Employee",Reference!O$6,IF(OR(PROGRAM3_STAFF[[#This Row],[Type]]="Contractor",PROGRAM3_STAFF[[#This Row],[Type]]="SOW"),Reference!O$7,0))</calculatedColumnFormula>
    </tableColumn>
    <tableColumn id="30" xr3:uid="{AAC1893C-46EB-45FE-B9A5-7BDEDF52F262}" name="Total Hours" dataDxfId="183">
      <calculatedColumnFormula>SUM(PROGRAM3_STAFF[[#This Row],[Jan-26]:[Dec-26]])</calculatedColumnFormula>
    </tableColumn>
    <tableColumn id="31" xr3:uid="{1BEA9AE2-202A-4FF9-8AEA-59E1767E6287}" name="Total" dataDxfId="182">
      <calculatedColumnFormula>PROGRAM3_STAFF[[#This Row],[Rate]]*PROGRAM3_STAFF[[#This Row],[Total Hours]]</calculatedColumnFormula>
    </tableColumn>
    <tableColumn id="32" xr3:uid="{556A1BFD-308A-49FD-AB62-7E054A340BBE}" name="Jan Movement" dataDxfId="181">
      <calculatedColumnFormula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calculatedColumnFormula>
    </tableColumn>
    <tableColumn id="33" xr3:uid="{43810E81-86E7-41C7-ABB9-570563550354}" name="Feb Movement" dataDxfId="180">
      <calculatedColumnFormula array="1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calculatedColumnFormula>
    </tableColumn>
    <tableColumn id="34" xr3:uid="{DF6CB5D3-69C8-43D3-A168-D59C6F7995A7}" name="Mar Movement" dataDxfId="179">
      <calculatedColumnFormula array="1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calculatedColumnFormula>
    </tableColumn>
    <tableColumn id="35" xr3:uid="{E0533FE6-44FA-4142-9135-D452BF52184E}" name="Apr Movement" dataDxfId="178">
      <calculatedColumnFormula array="1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calculatedColumnFormula>
    </tableColumn>
    <tableColumn id="36" xr3:uid="{9DD527F5-4CD1-484E-A141-D6953ECA0938}" name="May Movement" dataDxfId="177">
      <calculatedColumnFormula array="1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calculatedColumnFormula>
    </tableColumn>
    <tableColumn id="37" xr3:uid="{4F2F538F-575E-45D9-A932-9ED3F841F39E}" name="Jun Movement" dataDxfId="176">
      <calculatedColumnFormula array="1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calculatedColumnFormula>
    </tableColumn>
    <tableColumn id="38" xr3:uid="{2310FCBF-57BB-45FB-96DD-8801CF708E46}" name="Jul Movement" dataDxfId="175">
      <calculatedColumnFormula array="1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calculatedColumnFormula>
    </tableColumn>
    <tableColumn id="39" xr3:uid="{4D6F6CE0-354F-48B8-AAC2-BB7FEEEFB388}" name="Aug Movement" dataDxfId="174">
      <calculatedColumnFormula array="1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calculatedColumnFormula>
    </tableColumn>
    <tableColumn id="40" xr3:uid="{B01C50C0-A6F7-4203-99D5-F62AEEA9F8F5}" name="Sep Movement" dataDxfId="173">
      <calculatedColumnFormula array="1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calculatedColumnFormula>
    </tableColumn>
    <tableColumn id="41" xr3:uid="{AC87AE3B-67F7-4F17-BEAC-926FB7A2B29C}" name="Oct Movement" dataDxfId="172">
      <calculatedColumnFormula array="1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calculatedColumnFormula>
    </tableColumn>
    <tableColumn id="42" xr3:uid="{4A5B0F45-5511-43A6-8103-8BED3E4F6292}" name="Nov Movement" dataDxfId="171">
      <calculatedColumnFormula array="1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calculatedColumnFormula>
    </tableColumn>
    <tableColumn id="43" xr3:uid="{A8607A32-D861-4645-A0B1-115D7BDC1FE3}" name="Dec Movement" dataDxfId="170">
      <calculatedColumnFormula array="1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B7596CF3-87C7-49BC-8B13-35221FBE64D4}" name="PROGRAM3_NONSTAFF" displayName="PROGRAM3_NONSTAFF" ref="A8:Z18" totalsRowShown="0" headerRowDxfId="169">
  <autoFilter ref="A8:Z18" xr:uid="{B7596CF3-87C7-49BC-8B13-35221FBE64D4}"/>
  <tableColumns count="26">
    <tableColumn id="1" xr3:uid="{3F8BE8D9-7F5B-4165-AA76-CBDE3F14EF5F}" name="Program" dataDxfId="168">
      <calculatedColumnFormula>$B$1</calculatedColumnFormula>
    </tableColumn>
    <tableColumn id="2" xr3:uid="{57A8A89B-FC11-4578-8237-398D0E63FCE9}" name="Name"/>
    <tableColumn id="3" xr3:uid="{0CD151E9-8278-4E9D-BACB-20A5A42C37BC}" name="." dataDxfId="167"/>
    <tableColumn id="6" xr3:uid="{B41A1C68-D042-41AF-B036-DAFAB7BB9462}" name="Type" dataDxfId="166"/>
    <tableColumn id="7" xr3:uid="{94BAD7B6-6D77-4C28-83C2-B93257BD1487}" name="Status" dataDxfId="165"/>
    <tableColumn id="8" xr3:uid="{FDB3CA43-1F4B-4702-B55A-05101199A82D}" name="City"/>
    <tableColumn id="9" xr3:uid="{143BBB03-DC24-4287-8BA9-C39B9D6F675F}" name="State"/>
    <tableColumn id="10" xr3:uid="{8581A08A-B529-4786-AD79-12442824DB75}" name="Country"/>
    <tableColumn id="11" xr3:uid="{55C8EE2D-1B80-445B-8062-571C4D6DD79A}" name="Start Date" dataDxfId="164"/>
    <tableColumn id="12" xr3:uid="{A6DEA1A7-E327-416F-A907-42D24A7AEDAD}" name="End Date" dataDxfId="163"/>
    <tableColumn id="13" xr3:uid="{2E616018-6479-4891-9D9A-9A9C68A453FF}" name="Payment Frequency"/>
    <tableColumn id="15" xr3:uid="{60674168-0228-47D2-84B7-005A9F04ED9F}" name="Contract Cost"/>
    <tableColumn id="17" xr3:uid="{56633EF0-076F-4617-9032-5A0D7AC9AE8C}" name="Jan-26" dataDxfId="162">
      <calculatedColumnFormula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calculatedColumnFormula>
    </tableColumn>
    <tableColumn id="18" xr3:uid="{F885F722-1765-45EA-BD63-156BBEDA3768}" name="Feb-26" dataDxfId="161">
      <calculatedColumnFormula>IF(PROGRAM3_NONSTAFF[[#This Row],[Payment Frequency]]="Monthly",PROGRAM3_NONSTAFF[[#This Row],[Contract Cost]]/Reference!$H$11,0)</calculatedColumnFormula>
    </tableColumn>
    <tableColumn id="19" xr3:uid="{68C2FCD1-8643-4CAC-A58C-0A3948A575F0}" name="Mar-26" dataDxfId="160">
      <calculatedColumnFormula>IF(PROGRAM3_NONSTAFF[[#This Row],[Payment Frequency]]="Monthly",PROGRAM3_NONSTAFF[[#This Row],[Contract Cost]]/Reference!$H$11,0)</calculatedColumnFormula>
    </tableColumn>
    <tableColumn id="20" xr3:uid="{12B2010A-8446-4B6C-B076-0A5AABF5A00C}" name="Apr-26" dataDxfId="159">
      <calculatedColumnFormula>IF(PROGRAM3_NONSTAFF[[#This Row],[Payment Frequency]]="Monthly",PROGRAM3_NONSTAFF[[#This Row],[Contract Cost]]/Reference!$H$11,IF(PROGRAM3_NONSTAFF[[#This Row],[Payment Frequency]]="Quarterly", PROGRAM3_NONSTAFF[[#This Row],[Contract Cost]]/Reference!$H$12,0))</calculatedColumnFormula>
    </tableColumn>
    <tableColumn id="21" xr3:uid="{A13BE0EC-1C5C-430E-B64F-DCA2D68A5954}" name="May-26" dataDxfId="158">
      <calculatedColumnFormula>IF(PROGRAM3_NONSTAFF[[#This Row],[Payment Frequency]]="Monthly",PROGRAM3_NONSTAFF[[#This Row],[Contract Cost]]/Reference!$H$11,0)</calculatedColumnFormula>
    </tableColumn>
    <tableColumn id="22" xr3:uid="{9DC97413-43B8-4443-94FD-7B312FF0B48A}" name="Jun-26" dataDxfId="157">
      <calculatedColumnFormula>IF(PROGRAM3_NONSTAFF[[#This Row],[Payment Frequency]]="Monthly",PROGRAM3_NONSTAFF[[#This Row],[Contract Cost]]/Reference!$H$11,0)</calculatedColumnFormula>
    </tableColumn>
    <tableColumn id="23" xr3:uid="{B2706E01-2D17-4461-AFBB-7B89C89C7FFF}" name="Jul-26" dataDxfId="156">
      <calculatedColumnFormula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calculatedColumnFormula>
    </tableColumn>
    <tableColumn id="24" xr3:uid="{939324E0-E499-4C47-B2CE-A6248A280B23}" name="Aug-26" dataDxfId="155">
      <calculatedColumnFormula>IF(PROGRAM3_NONSTAFF[[#This Row],[Payment Frequency]]="Monthly",PROGRAM3_NONSTAFF[[#This Row],[Contract Cost]]/Reference!$H$11,0)</calculatedColumnFormula>
    </tableColumn>
    <tableColumn id="25" xr3:uid="{52257687-19D4-44B0-B7C0-A0C611887BF8}" name="Sep-26" dataDxfId="154">
      <calculatedColumnFormula>IF(PROGRAM3_NONSTAFF[[#This Row],[Payment Frequency]]="Monthly",PROGRAM3_NONSTAFF[[#This Row],[Contract Cost]]/Reference!$H$11,0)</calculatedColumnFormula>
    </tableColumn>
    <tableColumn id="26" xr3:uid="{2829E839-282E-4057-9B97-6F60B68E1489}" name="Oct-26" dataDxfId="153">
      <calculatedColumnFormula>IF(PROGRAM3_NONSTAFF[[#This Row],[Payment Frequency]]="Monthly",PROGRAM3_NONSTAFF[[#This Row],[Contract Cost]]/Reference!$H$11,IF(PROGRAM3_NONSTAFF[[#This Row],[Payment Frequency]]="Quarterly", PROGRAM3_NONSTAFF[[#This Row],[Contract Cost]]/Reference!$H$12,0))</calculatedColumnFormula>
    </tableColumn>
    <tableColumn id="27" xr3:uid="{9385155D-2170-4EAA-9869-73C97E4BA94C}" name="Nov-26" dataDxfId="152">
      <calculatedColumnFormula>IF(PROGRAM3_NONSTAFF[[#This Row],[Payment Frequency]]="Monthly",PROGRAM3_NONSTAFF[[#This Row],[Contract Cost]]/Reference!$H$11,0)</calculatedColumnFormula>
    </tableColumn>
    <tableColumn id="28" xr3:uid="{EFB06CE3-4EA7-4997-88AB-C3C17544F280}" name="Dec-26" dataDxfId="151">
      <calculatedColumnFormula>IF(PROGRAM3_NONSTAFF[[#This Row],[Payment Frequency]]="Monthly",PROGRAM3_NONSTAFF[[#This Row],[Contract Cost]]/Reference!$H$11,0)</calculatedColumnFormula>
    </tableColumn>
    <tableColumn id="29" xr3:uid="{3570CCC0-40F0-4C65-8B1D-C07E448FC8E3}" name="," dataDxfId="150"/>
    <tableColumn id="30" xr3:uid="{BDC5798D-26FA-4AFA-8ECD-1E4F4211068A}" name="Total" dataDxfId="149">
      <calculatedColumnFormula>SUM(PROGRAM3_NONSTAFF[[#This Row],[Jan-26]:[,]])</calculatedColumnFormula>
    </tableColumn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2D0D22AA-FF9C-4D3A-AED5-522E01B78B7A}" name="PROGRAM4_STAFF" displayName="PROGRAM4_STAFF" ref="A28:AL103" totalsRowShown="0" headerRowDxfId="148" dataDxfId="147">
  <autoFilter ref="A28:AL103" xr:uid="{2D0D22AA-FF9C-4D3A-AED5-522E01B78B7A}"/>
  <sortState xmlns:xlrd2="http://schemas.microsoft.com/office/spreadsheetml/2017/richdata2" ref="A29:AL103">
    <sortCondition ref="B28:B103"/>
  </sortState>
  <tableColumns count="38">
    <tableColumn id="22" xr3:uid="{EA5D2A1D-EF4E-4737-B4FC-62009082DA2F}" name="Program" dataDxfId="146">
      <calculatedColumnFormula>$B$1</calculatedColumnFormula>
    </tableColumn>
    <tableColumn id="23" xr3:uid="{1B6853B7-0B6A-4C5C-A651-7511CEE3FAE4}" name="Name" dataDxfId="145"/>
    <tableColumn id="26" xr3:uid="{3B135E07-1B0D-409F-AD1A-B783A0A00B6E}" name="Title" dataDxfId="144"/>
    <tableColumn id="2" xr3:uid="{52422F2C-1608-4F09-8C14-C0162408B9DA}" name="Type" dataDxfId="143"/>
    <tableColumn id="5" xr3:uid="{5A1552BE-BA5C-4A6D-B589-C1B3DA96E2FE}" name="Status" dataDxfId="142"/>
    <tableColumn id="6" xr3:uid="{A10C40C4-ECFF-45FE-81D8-3016E2235FD8}" name="City" dataDxfId="141"/>
    <tableColumn id="7" xr3:uid="{1AEC44C4-AC6D-4D31-81AC-4FF411EA85B4}" name="State" dataDxfId="140"/>
    <tableColumn id="8" xr3:uid="{85C85F7F-47AE-4CD6-937B-F6E1296336DA}" name="Country" dataDxfId="139"/>
    <tableColumn id="27" xr3:uid="{48C2A164-893B-44BA-96E4-310DA8FF1A55}" name="Hire Date" dataDxfId="138"/>
    <tableColumn id="28" xr3:uid="{651517C9-AF11-4BFD-8C11-20D0ACD8F326}" name="End Date" dataDxfId="137"/>
    <tableColumn id="25" xr3:uid="{E25513F1-D028-4432-9EF4-C9439A8DF7DC}" name="Provider" dataDxfId="136"/>
    <tableColumn id="44" xr3:uid="{4929842D-CCC2-437D-9C9D-AF09B36663F5}" name="Rate" dataDxfId="135">
      <calculatedColumnFormula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calculatedColumnFormula>
    </tableColumn>
    <tableColumn id="10" xr3:uid="{C41D5A41-5C91-4A29-BAE3-F43F6F0424E8}" name="Jan-26" dataDxfId="134">
      <calculatedColumnFormula>IF(PROGRAM4_STAFF[[#This Row],[Type]]="Employee",Reference!D$6,IF(OR(PROGRAM4_STAFF[[#This Row],[Type]]="Contractor",PROGRAM4_STAFF[[#This Row],[Type]]="SOW"),Reference!D$7,0))</calculatedColumnFormula>
    </tableColumn>
    <tableColumn id="11" xr3:uid="{CF8682CB-E88B-4C52-BCF4-831B8B7FE0BE}" name="Feb-26" dataDxfId="133">
      <calculatedColumnFormula>IF(PROGRAM4_STAFF[[#This Row],[Type]]="Employee",Reference!E$6,IF(OR(PROGRAM4_STAFF[[#This Row],[Type]]="Contractor",PROGRAM4_STAFF[[#This Row],[Type]]="SOW"),Reference!E$7,0))</calculatedColumnFormula>
    </tableColumn>
    <tableColumn id="12" xr3:uid="{253BFBF1-2CFC-405C-8C60-CDB18A122B8D}" name="Mar-26" dataDxfId="132">
      <calculatedColumnFormula>IF(PROGRAM4_STAFF[[#This Row],[Type]]="Employee",Reference!F$6,IF(OR(PROGRAM4_STAFF[[#This Row],[Type]]="Contractor",PROGRAM4_STAFF[[#This Row],[Type]]="SOW"),Reference!F$7,0))</calculatedColumnFormula>
    </tableColumn>
    <tableColumn id="13" xr3:uid="{89485B36-0A80-43C5-A8C1-C8E607C07377}" name="Apr-26" dataDxfId="131">
      <calculatedColumnFormula>IF(PROGRAM4_STAFF[[#This Row],[Type]]="Employee",Reference!G$6,IF(OR(PROGRAM4_STAFF[[#This Row],[Type]]="Contractor",PROGRAM4_STAFF[[#This Row],[Type]]="SOW"),Reference!G$7,0))</calculatedColumnFormula>
    </tableColumn>
    <tableColumn id="14" xr3:uid="{AAD8039E-0E8E-45B1-ABB1-9572B71B7828}" name="May-26" dataDxfId="130">
      <calculatedColumnFormula>IF(PROGRAM4_STAFF[[#This Row],[Type]]="Employee",Reference!H$6,IF(OR(PROGRAM4_STAFF[[#This Row],[Type]]="Contractor",PROGRAM4_STAFF[[#This Row],[Type]]="SOW"),Reference!H$7,0))</calculatedColumnFormula>
    </tableColumn>
    <tableColumn id="15" xr3:uid="{663AD574-259B-4E12-B94E-7C9A66F250C9}" name="Jun-26" dataDxfId="129">
      <calculatedColumnFormula>IF(PROGRAM4_STAFF[[#This Row],[Type]]="Employee",Reference!I$6,IF(OR(PROGRAM4_STAFF[[#This Row],[Type]]="Contractor",PROGRAM4_STAFF[[#This Row],[Type]]="SOW"),Reference!I$7,0))</calculatedColumnFormula>
    </tableColumn>
    <tableColumn id="16" xr3:uid="{CB05BEBD-A94B-4C44-8BF1-8B0EAB66C175}" name="Jul-26" dataDxfId="128">
      <calculatedColumnFormula>IF(PROGRAM4_STAFF[[#This Row],[Type]]="Employee",Reference!J$6,IF(OR(PROGRAM4_STAFF[[#This Row],[Type]]="Contractor",PROGRAM4_STAFF[[#This Row],[Type]]="SOW"),Reference!J$7,0))</calculatedColumnFormula>
    </tableColumn>
    <tableColumn id="17" xr3:uid="{54C1916F-5D67-40BA-8CCF-EE11B1434DCF}" name="Aug-26" dataDxfId="127">
      <calculatedColumnFormula>IF(PROGRAM4_STAFF[[#This Row],[Type]]="Employee",Reference!K$6,IF(OR(PROGRAM4_STAFF[[#This Row],[Type]]="Contractor",PROGRAM4_STAFF[[#This Row],[Type]]="SOW"),Reference!K$7,0))</calculatedColumnFormula>
    </tableColumn>
    <tableColumn id="18" xr3:uid="{FCAF1A96-EB9F-4651-89C4-0EEC2152B198}" name="Sep-26" dataDxfId="126">
      <calculatedColumnFormula>IF(PROGRAM4_STAFF[[#This Row],[Type]]="Employee",Reference!L$6,IF(OR(PROGRAM4_STAFF[[#This Row],[Type]]="Contractor",PROGRAM4_STAFF[[#This Row],[Type]]="SOW"),Reference!L$7,0))</calculatedColumnFormula>
    </tableColumn>
    <tableColumn id="19" xr3:uid="{15343586-688E-4567-9956-F7C53736A75A}" name="Oct-26" dataDxfId="125">
      <calculatedColumnFormula>IF(PROGRAM4_STAFF[[#This Row],[Type]]="Employee",Reference!M$6,IF(OR(PROGRAM4_STAFF[[#This Row],[Type]]="Contractor",PROGRAM4_STAFF[[#This Row],[Type]]="SOW"),Reference!M$7,0))</calculatedColumnFormula>
    </tableColumn>
    <tableColumn id="20" xr3:uid="{931C762A-AA86-414A-A52A-41100CCACDC8}" name="Nov-26" dataDxfId="124">
      <calculatedColumnFormula>IF(PROGRAM4_STAFF[[#This Row],[Type]]="Employee",Reference!N$6,IF(OR(PROGRAM4_STAFF[[#This Row],[Type]]="Contractor",PROGRAM4_STAFF[[#This Row],[Type]]="SOW"),Reference!N$7,0))</calculatedColumnFormula>
    </tableColumn>
    <tableColumn id="21" xr3:uid="{3D397E9A-F198-4A1B-A864-631BF338A889}" name="Dec-26" dataDxfId="123">
      <calculatedColumnFormula>IF(PROGRAM4_STAFF[[#This Row],[Type]]="Employee",Reference!O$6,IF(OR(PROGRAM4_STAFF[[#This Row],[Type]]="Contractor",PROGRAM4_STAFF[[#This Row],[Type]]="SOW"),Reference!O$7,0))</calculatedColumnFormula>
    </tableColumn>
    <tableColumn id="30" xr3:uid="{B2B619D1-D837-44FB-A5A8-DD18DF2CE3E5}" name="Total Hours" dataDxfId="122">
      <calculatedColumnFormula>SUM(PROGRAM4_STAFF[[#This Row],[Jan-26]:[Dec-26]])</calculatedColumnFormula>
    </tableColumn>
    <tableColumn id="31" xr3:uid="{195FB8A7-48B0-4A0D-990A-321ACE3C0210}" name="Total" dataDxfId="121">
      <calculatedColumnFormula>PROGRAM4_STAFF[[#This Row],[Rate]]*PROGRAM4_STAFF[[#This Row],[Total Hours]]</calculatedColumnFormula>
    </tableColumn>
    <tableColumn id="32" xr3:uid="{D8E2EE1D-5FD7-44B9-8C38-26E1C4AEDFD5}" name="Jan Movement" dataDxfId="120">
      <calculatedColumnFormula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calculatedColumnFormula>
    </tableColumn>
    <tableColumn id="33" xr3:uid="{1A422CDB-74D0-4AC1-B4DC-48A193800F8E}" name="Feb Movement" dataDxfId="119">
      <calculatedColumnFormula array="1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calculatedColumnFormula>
    </tableColumn>
    <tableColumn id="34" xr3:uid="{72B2D253-BEBD-4470-A637-1A48B782C717}" name="Mar Movement" dataDxfId="118">
      <calculatedColumnFormula array="1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calculatedColumnFormula>
    </tableColumn>
    <tableColumn id="35" xr3:uid="{DB7F8E98-98DA-4D44-BAD7-695B5A29B851}" name="Apr Movement" dataDxfId="117">
      <calculatedColumnFormula array="1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calculatedColumnFormula>
    </tableColumn>
    <tableColumn id="36" xr3:uid="{74E66171-910E-4C68-99BC-3002856DD958}" name="May Movement" dataDxfId="116">
      <calculatedColumnFormula array="1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calculatedColumnFormula>
    </tableColumn>
    <tableColumn id="37" xr3:uid="{BFFF975C-9C77-4DC2-9279-645982ED87D0}" name="Jun Movement" dataDxfId="115">
      <calculatedColumnFormula array="1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calculatedColumnFormula>
    </tableColumn>
    <tableColumn id="38" xr3:uid="{1F0E91A2-7D76-4190-A8E8-2C6B492BE787}" name="Jul Movement" dataDxfId="114">
      <calculatedColumnFormula array="1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calculatedColumnFormula>
    </tableColumn>
    <tableColumn id="39" xr3:uid="{20587A57-67B5-49DA-863D-BCDCAA2AE687}" name="Aug Movement" dataDxfId="113">
      <calculatedColumnFormula array="1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calculatedColumnFormula>
    </tableColumn>
    <tableColumn id="40" xr3:uid="{A6491C18-5258-4C56-A6EA-D33BF015D436}" name="Sep Movement" dataDxfId="112">
      <calculatedColumnFormula array="1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calculatedColumnFormula>
    </tableColumn>
    <tableColumn id="41" xr3:uid="{3B332A3F-A91E-4525-8D6B-F53DD153E276}" name="Oct Movement" dataDxfId="111">
      <calculatedColumnFormula array="1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calculatedColumnFormula>
    </tableColumn>
    <tableColumn id="42" xr3:uid="{65AD2B05-C04F-4F69-9865-3A9C7706D3D7}" name="Nov Movement" dataDxfId="110">
      <calculatedColumnFormula array="1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calculatedColumnFormula>
    </tableColumn>
    <tableColumn id="43" xr3:uid="{BE1468E4-01FB-4144-9CCB-9C9D091730F9}" name="Dec Movement" dataDxfId="109">
      <calculatedColumnFormula array="1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table" Target="../tables/table9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ivotTable" Target="../pivotTables/pivotTable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E52DA-E72E-4C84-BD08-C9A0695A8DEA}">
  <sheetPr>
    <tabColor rgb="FF7030A0"/>
  </sheetPr>
  <dimension ref="B2:B6"/>
  <sheetViews>
    <sheetView tabSelected="1" workbookViewId="0"/>
  </sheetViews>
  <sheetFormatPr defaultRowHeight="15" x14ac:dyDescent="0.25"/>
  <cols>
    <col min="1" max="16384" width="9.140625" style="10"/>
  </cols>
  <sheetData>
    <row r="2" spans="2:2" x14ac:dyDescent="0.25">
      <c r="B2" s="10" t="s">
        <v>333</v>
      </c>
    </row>
    <row r="4" spans="2:2" x14ac:dyDescent="0.25">
      <c r="B4" s="10" t="s">
        <v>334</v>
      </c>
    </row>
    <row r="5" spans="2:2" x14ac:dyDescent="0.25">
      <c r="B5" s="10" t="s">
        <v>335</v>
      </c>
    </row>
    <row r="6" spans="2:2" x14ac:dyDescent="0.25">
      <c r="B6" s="10" t="s">
        <v>336</v>
      </c>
    </row>
  </sheetData>
  <sheetProtection algorithmName="SHA-512" hashValue="bsRnghiNJYtJaDwsZyp9RDFuEvsXJGeqyGsaoBjIeGl27YQbrM4oSAMY/Miq1RoNsDvnD54WLRbC6I5GULVanw==" saltValue="qKDMNi4sUAHd39U4CmGDrA==" spinCount="100000" sheet="1" objects="1" scenarios="1" selectLockedCells="1" selectUnlockedCell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8FC3A-EF22-41B4-86B4-B36FA5389E68}">
  <sheetPr>
    <tabColor rgb="FF92D050"/>
  </sheetPr>
  <dimension ref="A1:AM121"/>
  <sheetViews>
    <sheetView workbookViewId="0">
      <selection activeCell="B3" sqref="B3"/>
    </sheetView>
  </sheetViews>
  <sheetFormatPr defaultRowHeight="15" outlineLevelRow="1" outlineLevelCol="1" x14ac:dyDescent="0.25"/>
  <cols>
    <col min="1" max="1" width="10.85546875" style="12" bestFit="1" customWidth="1"/>
    <col min="2" max="2" width="28.7109375" style="12" bestFit="1" customWidth="1"/>
    <col min="3" max="3" width="19.5703125" style="12" bestFit="1" customWidth="1"/>
    <col min="4" max="4" width="11.140625" style="12" bestFit="1" customWidth="1"/>
    <col min="5" max="5" width="13.28515625" style="12" bestFit="1" customWidth="1"/>
    <col min="6" max="6" width="14.85546875" style="12" customWidth="1" outlineLevel="1"/>
    <col min="7" max="7" width="20.7109375" style="12" customWidth="1" outlineLevel="1"/>
    <col min="8" max="8" width="14" style="12" customWidth="1"/>
    <col min="9" max="9" width="26.5703125" style="12" customWidth="1" outlineLevel="1"/>
    <col min="10" max="10" width="13.42578125" style="12" customWidth="1" outlineLevel="1"/>
    <col min="11" max="11" width="21.140625" style="12" customWidth="1" outlineLevel="1"/>
    <col min="12" max="12" width="15.42578125" style="12" customWidth="1"/>
    <col min="13" max="24" width="14.28515625" style="12" customWidth="1" outlineLevel="1"/>
    <col min="25" max="25" width="8.42578125" style="12" bestFit="1" customWidth="1"/>
    <col min="26" max="26" width="15" style="12" bestFit="1" customWidth="1"/>
    <col min="27" max="38" width="13.28515625" style="12" hidden="1" customWidth="1" outlineLevel="1"/>
    <col min="39" max="39" width="11.42578125" style="12" bestFit="1" customWidth="1" collapsed="1"/>
    <col min="40" max="41" width="11.42578125" style="12" bestFit="1" customWidth="1"/>
    <col min="42" max="16384" width="9.140625" style="12"/>
  </cols>
  <sheetData>
    <row r="1" spans="1:26" x14ac:dyDescent="0.25">
      <c r="A1" s="13" t="s">
        <v>11</v>
      </c>
      <c r="B1" s="44" t="s">
        <v>15</v>
      </c>
    </row>
    <row r="2" spans="1:26" x14ac:dyDescent="0.25">
      <c r="A2" s="13" t="s">
        <v>176</v>
      </c>
      <c r="B2" s="44"/>
    </row>
    <row r="3" spans="1:26" x14ac:dyDescent="0.25">
      <c r="A3" s="13" t="s">
        <v>177</v>
      </c>
      <c r="B3" s="44"/>
    </row>
    <row r="4" spans="1:26" x14ac:dyDescent="0.25">
      <c r="A4" s="13" t="s">
        <v>184</v>
      </c>
      <c r="B4" s="34">
        <f>Z110</f>
        <v>6872320</v>
      </c>
    </row>
    <row r="5" spans="1:26" x14ac:dyDescent="0.25">
      <c r="A5" s="13" t="s">
        <v>190</v>
      </c>
      <c r="B5" s="44">
        <f>COUNTA(PROGRAM4_STAFF[Name])-(COUNTIF(PROGRAM4_STAFF[Status],"Left Company")+COUNTIF(PROGRAM4_STAFF[Status],"Transfer Out"))</f>
        <v>37</v>
      </c>
    </row>
    <row r="7" spans="1:26" x14ac:dyDescent="0.25">
      <c r="A7" s="31" t="s">
        <v>183</v>
      </c>
    </row>
    <row r="8" spans="1:26" s="45" customFormat="1" ht="61.5" customHeight="1" x14ac:dyDescent="0.25">
      <c r="A8" s="42" t="s">
        <v>11</v>
      </c>
      <c r="B8" s="42" t="s">
        <v>16</v>
      </c>
      <c r="C8" s="26" t="s">
        <v>112</v>
      </c>
      <c r="D8" s="42" t="s">
        <v>63</v>
      </c>
      <c r="E8" s="42" t="s">
        <v>7</v>
      </c>
      <c r="F8" s="42" t="s">
        <v>65</v>
      </c>
      <c r="G8" s="42" t="s">
        <v>66</v>
      </c>
      <c r="H8" s="42" t="s">
        <v>67</v>
      </c>
      <c r="I8" s="42" t="s">
        <v>2</v>
      </c>
      <c r="J8" s="42" t="s">
        <v>3</v>
      </c>
      <c r="K8" s="42" t="s">
        <v>106</v>
      </c>
      <c r="L8" s="42" t="s">
        <v>170</v>
      </c>
      <c r="M8" s="42" t="s">
        <v>92</v>
      </c>
      <c r="N8" s="42" t="s">
        <v>93</v>
      </c>
      <c r="O8" s="42" t="s">
        <v>94</v>
      </c>
      <c r="P8" s="42" t="s">
        <v>95</v>
      </c>
      <c r="Q8" s="42" t="s">
        <v>96</v>
      </c>
      <c r="R8" s="42" t="s">
        <v>97</v>
      </c>
      <c r="S8" s="42" t="s">
        <v>98</v>
      </c>
      <c r="T8" s="42" t="s">
        <v>99</v>
      </c>
      <c r="U8" s="42" t="s">
        <v>100</v>
      </c>
      <c r="V8" s="42" t="s">
        <v>101</v>
      </c>
      <c r="W8" s="42" t="s">
        <v>102</v>
      </c>
      <c r="X8" s="42" t="s">
        <v>103</v>
      </c>
      <c r="Y8" s="35" t="s">
        <v>180</v>
      </c>
      <c r="Z8" s="42" t="s">
        <v>181</v>
      </c>
    </row>
    <row r="9" spans="1:26" x14ac:dyDescent="0.25">
      <c r="A9" s="8" t="str">
        <f>$B$1</f>
        <v>Program 4</v>
      </c>
      <c r="B9" s="8" t="s">
        <v>165</v>
      </c>
      <c r="C9" s="27"/>
      <c r="D9" s="36" t="s">
        <v>166</v>
      </c>
      <c r="E9" s="36" t="s">
        <v>178</v>
      </c>
      <c r="F9" s="2" t="s">
        <v>185</v>
      </c>
      <c r="G9" s="2" t="s">
        <v>186</v>
      </c>
      <c r="H9" s="2" t="s">
        <v>68</v>
      </c>
      <c r="I9" s="2"/>
      <c r="J9" s="2"/>
      <c r="K9" s="2" t="s">
        <v>107</v>
      </c>
      <c r="L9" s="38">
        <v>1200000</v>
      </c>
      <c r="M9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100000</v>
      </c>
      <c r="N9" s="38">
        <f>IF(PROGRAM4_NONSTAFF[[#This Row],[Payment Frequency]]="Monthly",PROGRAM4_NONSTAFF[[#This Row],[Contract Cost]]/Reference!$H$11,0)</f>
        <v>100000</v>
      </c>
      <c r="O9" s="38">
        <f>IF(PROGRAM4_NONSTAFF[[#This Row],[Payment Frequency]]="Monthly",PROGRAM4_NONSTAFF[[#This Row],[Contract Cost]]/Reference!$H$11,0)</f>
        <v>100000</v>
      </c>
      <c r="P9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100000</v>
      </c>
      <c r="Q9" s="38">
        <f>IF(PROGRAM4_NONSTAFF[[#This Row],[Payment Frequency]]="Monthly",PROGRAM4_NONSTAFF[[#This Row],[Contract Cost]]/Reference!$H$11,0)</f>
        <v>100000</v>
      </c>
      <c r="R9" s="38">
        <f>IF(PROGRAM4_NONSTAFF[[#This Row],[Payment Frequency]]="Monthly",PROGRAM4_NONSTAFF[[#This Row],[Contract Cost]]/Reference!$H$11,0)</f>
        <v>100000</v>
      </c>
      <c r="S9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100000</v>
      </c>
      <c r="T9" s="38">
        <f>IF(PROGRAM4_NONSTAFF[[#This Row],[Payment Frequency]]="Monthly",PROGRAM4_NONSTAFF[[#This Row],[Contract Cost]]/Reference!$H$11,0)</f>
        <v>100000</v>
      </c>
      <c r="U9" s="38">
        <f>IF(PROGRAM4_NONSTAFF[[#This Row],[Payment Frequency]]="Monthly",PROGRAM4_NONSTAFF[[#This Row],[Contract Cost]]/Reference!$H$11,0)</f>
        <v>100000</v>
      </c>
      <c r="V9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100000</v>
      </c>
      <c r="W9" s="38">
        <f>IF(PROGRAM4_NONSTAFF[[#This Row],[Payment Frequency]]="Monthly",PROGRAM4_NONSTAFF[[#This Row],[Contract Cost]]/Reference!$H$11,0)</f>
        <v>100000</v>
      </c>
      <c r="X9" s="38">
        <f>IF(PROGRAM4_NONSTAFF[[#This Row],[Payment Frequency]]="Monthly",PROGRAM4_NONSTAFF[[#This Row],[Contract Cost]]/Reference!$H$11,0)</f>
        <v>100000</v>
      </c>
      <c r="Y9" s="41"/>
      <c r="Z9" s="38">
        <f>SUM(PROGRAM4_NONSTAFF[[#This Row],[Jan-26]:[,]])</f>
        <v>1200000</v>
      </c>
    </row>
    <row r="10" spans="1:26" x14ac:dyDescent="0.25">
      <c r="A10" s="8" t="str">
        <f t="shared" ref="A10:A18" si="0">$B$1</f>
        <v>Program 4</v>
      </c>
      <c r="B10" s="8" t="s">
        <v>167</v>
      </c>
      <c r="C10" s="27"/>
      <c r="D10" s="36" t="s">
        <v>1</v>
      </c>
      <c r="E10" s="36" t="s">
        <v>178</v>
      </c>
      <c r="F10" s="2" t="s">
        <v>187</v>
      </c>
      <c r="G10" s="2" t="s">
        <v>147</v>
      </c>
      <c r="H10" s="2" t="s">
        <v>68</v>
      </c>
      <c r="I10" s="2"/>
      <c r="J10" s="2"/>
      <c r="K10" s="2" t="s">
        <v>108</v>
      </c>
      <c r="L10" s="38">
        <v>600000</v>
      </c>
      <c r="M10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150000</v>
      </c>
      <c r="N10" s="38">
        <f>IF(PROGRAM4_NONSTAFF[[#This Row],[Payment Frequency]]="Monthly",PROGRAM4_NONSTAFF[[#This Row],[Contract Cost]]/Reference!$H$11,0)</f>
        <v>0</v>
      </c>
      <c r="O10" s="38">
        <f>IF(PROGRAM4_NONSTAFF[[#This Row],[Payment Frequency]]="Monthly",PROGRAM4_NONSTAFF[[#This Row],[Contract Cost]]/Reference!$H$11,0)</f>
        <v>0</v>
      </c>
      <c r="P10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150000</v>
      </c>
      <c r="Q10" s="38">
        <f>IF(PROGRAM4_NONSTAFF[[#This Row],[Payment Frequency]]="Monthly",PROGRAM4_NONSTAFF[[#This Row],[Contract Cost]]/Reference!$H$11,0)</f>
        <v>0</v>
      </c>
      <c r="R10" s="38">
        <f>IF(PROGRAM4_NONSTAFF[[#This Row],[Payment Frequency]]="Monthly",PROGRAM4_NONSTAFF[[#This Row],[Contract Cost]]/Reference!$H$11,0)</f>
        <v>0</v>
      </c>
      <c r="S10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150000</v>
      </c>
      <c r="T10" s="38">
        <f>IF(PROGRAM4_NONSTAFF[[#This Row],[Payment Frequency]]="Monthly",PROGRAM4_NONSTAFF[[#This Row],[Contract Cost]]/Reference!$H$11,0)</f>
        <v>0</v>
      </c>
      <c r="U10" s="38">
        <f>IF(PROGRAM4_NONSTAFF[[#This Row],[Payment Frequency]]="Monthly",PROGRAM4_NONSTAFF[[#This Row],[Contract Cost]]/Reference!$H$11,0)</f>
        <v>0</v>
      </c>
      <c r="V10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150000</v>
      </c>
      <c r="W10" s="38">
        <f>IF(PROGRAM4_NONSTAFF[[#This Row],[Payment Frequency]]="Monthly",PROGRAM4_NONSTAFF[[#This Row],[Contract Cost]]/Reference!$H$11,0)</f>
        <v>0</v>
      </c>
      <c r="X10" s="38">
        <f>IF(PROGRAM4_NONSTAFF[[#This Row],[Payment Frequency]]="Monthly",PROGRAM4_NONSTAFF[[#This Row],[Contract Cost]]/Reference!$H$11,0)</f>
        <v>0</v>
      </c>
      <c r="Y10" s="41"/>
      <c r="Z10" s="38">
        <f>SUM(PROGRAM4_NONSTAFF[[#This Row],[Jan-26]:[,]])</f>
        <v>600000</v>
      </c>
    </row>
    <row r="11" spans="1:26" x14ac:dyDescent="0.25">
      <c r="A11" s="8" t="str">
        <f t="shared" si="0"/>
        <v>Program 4</v>
      </c>
      <c r="B11" s="8" t="s">
        <v>161</v>
      </c>
      <c r="C11" s="27"/>
      <c r="D11" s="36" t="s">
        <v>0</v>
      </c>
      <c r="E11" s="36" t="s">
        <v>178</v>
      </c>
      <c r="F11" s="2" t="s">
        <v>146</v>
      </c>
      <c r="G11" s="2" t="s">
        <v>147</v>
      </c>
      <c r="H11" s="2" t="s">
        <v>68</v>
      </c>
      <c r="I11" s="2"/>
      <c r="J11" s="2"/>
      <c r="K11" s="2" t="s">
        <v>109</v>
      </c>
      <c r="L11" s="38">
        <v>225000</v>
      </c>
      <c r="M11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112500</v>
      </c>
      <c r="N11" s="38">
        <f>IF(PROGRAM4_NONSTAFF[[#This Row],[Payment Frequency]]="Monthly",PROGRAM4_NONSTAFF[[#This Row],[Contract Cost]]/Reference!$H$11,0)</f>
        <v>0</v>
      </c>
      <c r="O11" s="38">
        <f>IF(PROGRAM4_NONSTAFF[[#This Row],[Payment Frequency]]="Monthly",PROGRAM4_NONSTAFF[[#This Row],[Contract Cost]]/Reference!$H$11,0)</f>
        <v>0</v>
      </c>
      <c r="P11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0</v>
      </c>
      <c r="Q11" s="38">
        <f>IF(PROGRAM4_NONSTAFF[[#This Row],[Payment Frequency]]="Monthly",PROGRAM4_NONSTAFF[[#This Row],[Contract Cost]]/Reference!$H$11,0)</f>
        <v>0</v>
      </c>
      <c r="R11" s="38">
        <f>IF(PROGRAM4_NONSTAFF[[#This Row],[Payment Frequency]]="Monthly",PROGRAM4_NONSTAFF[[#This Row],[Contract Cost]]/Reference!$H$11,0)</f>
        <v>0</v>
      </c>
      <c r="S11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112500</v>
      </c>
      <c r="T11" s="38">
        <f>IF(PROGRAM4_NONSTAFF[[#This Row],[Payment Frequency]]="Monthly",PROGRAM4_NONSTAFF[[#This Row],[Contract Cost]]/Reference!$H$11,0)</f>
        <v>0</v>
      </c>
      <c r="U11" s="38">
        <f>IF(PROGRAM4_NONSTAFF[[#This Row],[Payment Frequency]]="Monthly",PROGRAM4_NONSTAFF[[#This Row],[Contract Cost]]/Reference!$H$11,0)</f>
        <v>0</v>
      </c>
      <c r="V11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0</v>
      </c>
      <c r="W11" s="38">
        <f>IF(PROGRAM4_NONSTAFF[[#This Row],[Payment Frequency]]="Monthly",PROGRAM4_NONSTAFF[[#This Row],[Contract Cost]]/Reference!$H$11,0)</f>
        <v>0</v>
      </c>
      <c r="X11" s="38">
        <f>IF(PROGRAM4_NONSTAFF[[#This Row],[Payment Frequency]]="Monthly",PROGRAM4_NONSTAFF[[#This Row],[Contract Cost]]/Reference!$H$11,0)</f>
        <v>0</v>
      </c>
      <c r="Y11" s="41"/>
      <c r="Z11" s="38">
        <f>SUM(PROGRAM4_NONSTAFF[[#This Row],[Jan-26]:[,]])</f>
        <v>225000</v>
      </c>
    </row>
    <row r="12" spans="1:26" x14ac:dyDescent="0.25">
      <c r="A12" s="8" t="str">
        <f t="shared" si="0"/>
        <v>Program 4</v>
      </c>
      <c r="B12" s="8" t="s">
        <v>164</v>
      </c>
      <c r="C12" s="27"/>
      <c r="D12" s="36" t="s">
        <v>0</v>
      </c>
      <c r="E12" s="36" t="s">
        <v>178</v>
      </c>
      <c r="F12" s="2" t="s">
        <v>189</v>
      </c>
      <c r="G12" s="2" t="s">
        <v>147</v>
      </c>
      <c r="H12" s="2" t="s">
        <v>68</v>
      </c>
      <c r="I12" s="2"/>
      <c r="J12" s="2"/>
      <c r="K12" s="2" t="s">
        <v>108</v>
      </c>
      <c r="L12" s="38">
        <v>350000</v>
      </c>
      <c r="M12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87500</v>
      </c>
      <c r="N12" s="38">
        <f>IF(PROGRAM4_NONSTAFF[[#This Row],[Payment Frequency]]="Monthly",PROGRAM4_NONSTAFF[[#This Row],[Contract Cost]]/Reference!$H$11,0)</f>
        <v>0</v>
      </c>
      <c r="O12" s="38">
        <f>IF(PROGRAM4_NONSTAFF[[#This Row],[Payment Frequency]]="Monthly",PROGRAM4_NONSTAFF[[#This Row],[Contract Cost]]/Reference!$H$11,0)</f>
        <v>0</v>
      </c>
      <c r="P12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87500</v>
      </c>
      <c r="Q12" s="38">
        <f>IF(PROGRAM4_NONSTAFF[[#This Row],[Payment Frequency]]="Monthly",PROGRAM4_NONSTAFF[[#This Row],[Contract Cost]]/Reference!$H$11,0)</f>
        <v>0</v>
      </c>
      <c r="R12" s="38">
        <f>IF(PROGRAM4_NONSTAFF[[#This Row],[Payment Frequency]]="Monthly",PROGRAM4_NONSTAFF[[#This Row],[Contract Cost]]/Reference!$H$11,0)</f>
        <v>0</v>
      </c>
      <c r="S12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87500</v>
      </c>
      <c r="T12" s="38">
        <f>IF(PROGRAM4_NONSTAFF[[#This Row],[Payment Frequency]]="Monthly",PROGRAM4_NONSTAFF[[#This Row],[Contract Cost]]/Reference!$H$11,0)</f>
        <v>0</v>
      </c>
      <c r="U12" s="38">
        <f>IF(PROGRAM4_NONSTAFF[[#This Row],[Payment Frequency]]="Monthly",PROGRAM4_NONSTAFF[[#This Row],[Contract Cost]]/Reference!$H$11,0)</f>
        <v>0</v>
      </c>
      <c r="V12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87500</v>
      </c>
      <c r="W12" s="38">
        <f>IF(PROGRAM4_NONSTAFF[[#This Row],[Payment Frequency]]="Monthly",PROGRAM4_NONSTAFF[[#This Row],[Contract Cost]]/Reference!$H$11,0)</f>
        <v>0</v>
      </c>
      <c r="X12" s="38">
        <f>IF(PROGRAM4_NONSTAFF[[#This Row],[Payment Frequency]]="Monthly",PROGRAM4_NONSTAFF[[#This Row],[Contract Cost]]/Reference!$H$11,0)</f>
        <v>0</v>
      </c>
      <c r="Y12" s="41"/>
      <c r="Z12" s="38">
        <f>SUM(PROGRAM4_NONSTAFF[[#This Row],[Jan-26]:[,]])</f>
        <v>350000</v>
      </c>
    </row>
    <row r="13" spans="1:26" x14ac:dyDescent="0.25">
      <c r="A13" s="8" t="str">
        <f t="shared" si="0"/>
        <v>Program 4</v>
      </c>
      <c r="B13" s="8"/>
      <c r="C13" s="27"/>
      <c r="D13" s="36"/>
      <c r="E13" s="36"/>
      <c r="F13" s="2"/>
      <c r="G13" s="2"/>
      <c r="H13" s="2" t="s">
        <v>68</v>
      </c>
      <c r="I13" s="2"/>
      <c r="J13" s="2"/>
      <c r="K13" s="2"/>
      <c r="L13" s="38"/>
      <c r="M13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0</v>
      </c>
      <c r="N13" s="38">
        <f>IF(PROGRAM4_NONSTAFF[[#This Row],[Payment Frequency]]="Monthly",PROGRAM4_NONSTAFF[[#This Row],[Contract Cost]]/Reference!$H$11,0)</f>
        <v>0</v>
      </c>
      <c r="O13" s="38">
        <f>IF(PROGRAM4_NONSTAFF[[#This Row],[Payment Frequency]]="Monthly",PROGRAM4_NONSTAFF[[#This Row],[Contract Cost]]/Reference!$H$11,0)</f>
        <v>0</v>
      </c>
      <c r="P13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0</v>
      </c>
      <c r="Q13" s="38">
        <f>IF(PROGRAM4_NONSTAFF[[#This Row],[Payment Frequency]]="Monthly",PROGRAM4_NONSTAFF[[#This Row],[Contract Cost]]/Reference!$H$11,0)</f>
        <v>0</v>
      </c>
      <c r="R13" s="38">
        <f>IF(PROGRAM4_NONSTAFF[[#This Row],[Payment Frequency]]="Monthly",PROGRAM4_NONSTAFF[[#This Row],[Contract Cost]]/Reference!$H$11,0)</f>
        <v>0</v>
      </c>
      <c r="S13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0</v>
      </c>
      <c r="T13" s="38">
        <f>IF(PROGRAM4_NONSTAFF[[#This Row],[Payment Frequency]]="Monthly",PROGRAM4_NONSTAFF[[#This Row],[Contract Cost]]/Reference!$H$11,0)</f>
        <v>0</v>
      </c>
      <c r="U13" s="38">
        <f>IF(PROGRAM4_NONSTAFF[[#This Row],[Payment Frequency]]="Monthly",PROGRAM4_NONSTAFF[[#This Row],[Contract Cost]]/Reference!$H$11,0)</f>
        <v>0</v>
      </c>
      <c r="V13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0</v>
      </c>
      <c r="W13" s="38">
        <f>IF(PROGRAM4_NONSTAFF[[#This Row],[Payment Frequency]]="Monthly",PROGRAM4_NONSTAFF[[#This Row],[Contract Cost]]/Reference!$H$11,0)</f>
        <v>0</v>
      </c>
      <c r="X13" s="38">
        <f>IF(PROGRAM4_NONSTAFF[[#This Row],[Payment Frequency]]="Monthly",PROGRAM4_NONSTAFF[[#This Row],[Contract Cost]]/Reference!$H$11,0)</f>
        <v>0</v>
      </c>
      <c r="Y13" s="41"/>
      <c r="Z13" s="38">
        <f>SUM(PROGRAM4_NONSTAFF[[#This Row],[Jan-26]:[,]])</f>
        <v>0</v>
      </c>
    </row>
    <row r="14" spans="1:26" x14ac:dyDescent="0.25">
      <c r="A14" s="8" t="str">
        <f t="shared" si="0"/>
        <v>Program 4</v>
      </c>
      <c r="B14" s="8"/>
      <c r="C14" s="27"/>
      <c r="D14" s="36"/>
      <c r="E14" s="36"/>
      <c r="F14" s="2"/>
      <c r="G14" s="2"/>
      <c r="H14" s="2" t="s">
        <v>68</v>
      </c>
      <c r="I14" s="2"/>
      <c r="J14" s="2"/>
      <c r="K14" s="2"/>
      <c r="L14" s="38"/>
      <c r="M14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0</v>
      </c>
      <c r="N14" s="38">
        <f>IF(PROGRAM4_NONSTAFF[[#This Row],[Payment Frequency]]="Monthly",PROGRAM4_NONSTAFF[[#This Row],[Contract Cost]]/Reference!$H$11,0)</f>
        <v>0</v>
      </c>
      <c r="O14" s="38">
        <f>IF(PROGRAM4_NONSTAFF[[#This Row],[Payment Frequency]]="Monthly",PROGRAM4_NONSTAFF[[#This Row],[Contract Cost]]/Reference!$H$11,0)</f>
        <v>0</v>
      </c>
      <c r="P14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0</v>
      </c>
      <c r="Q14" s="38">
        <f>IF(PROGRAM4_NONSTAFF[[#This Row],[Payment Frequency]]="Monthly",PROGRAM4_NONSTAFF[[#This Row],[Contract Cost]]/Reference!$H$11,0)</f>
        <v>0</v>
      </c>
      <c r="R14" s="38">
        <f>IF(PROGRAM4_NONSTAFF[[#This Row],[Payment Frequency]]="Monthly",PROGRAM4_NONSTAFF[[#This Row],[Contract Cost]]/Reference!$H$11,0)</f>
        <v>0</v>
      </c>
      <c r="S14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0</v>
      </c>
      <c r="T14" s="38">
        <f>IF(PROGRAM4_NONSTAFF[[#This Row],[Payment Frequency]]="Monthly",PROGRAM4_NONSTAFF[[#This Row],[Contract Cost]]/Reference!$H$11,0)</f>
        <v>0</v>
      </c>
      <c r="U14" s="38">
        <f>IF(PROGRAM4_NONSTAFF[[#This Row],[Payment Frequency]]="Monthly",PROGRAM4_NONSTAFF[[#This Row],[Contract Cost]]/Reference!$H$11,0)</f>
        <v>0</v>
      </c>
      <c r="V14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0</v>
      </c>
      <c r="W14" s="38">
        <f>IF(PROGRAM4_NONSTAFF[[#This Row],[Payment Frequency]]="Monthly",PROGRAM4_NONSTAFF[[#This Row],[Contract Cost]]/Reference!$H$11,0)</f>
        <v>0</v>
      </c>
      <c r="X14" s="38">
        <f>IF(PROGRAM4_NONSTAFF[[#This Row],[Payment Frequency]]="Monthly",PROGRAM4_NONSTAFF[[#This Row],[Contract Cost]]/Reference!$H$11,0)</f>
        <v>0</v>
      </c>
      <c r="Y14" s="41"/>
      <c r="Z14" s="38">
        <f>SUM(PROGRAM4_NONSTAFF[[#This Row],[Jan-26]:[,]])</f>
        <v>0</v>
      </c>
    </row>
    <row r="15" spans="1:26" x14ac:dyDescent="0.25">
      <c r="A15" s="8" t="str">
        <f t="shared" si="0"/>
        <v>Program 4</v>
      </c>
      <c r="B15" s="2"/>
      <c r="C15" s="27"/>
      <c r="D15" s="36"/>
      <c r="E15" s="36"/>
      <c r="F15" s="2"/>
      <c r="G15" s="2"/>
      <c r="H15" s="2" t="s">
        <v>68</v>
      </c>
      <c r="I15" s="2"/>
      <c r="J15" s="2"/>
      <c r="K15" s="2"/>
      <c r="L15" s="38"/>
      <c r="M15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0</v>
      </c>
      <c r="N15" s="38">
        <f>IF(PROGRAM4_NONSTAFF[[#This Row],[Payment Frequency]]="Monthly",PROGRAM4_NONSTAFF[[#This Row],[Contract Cost]]/Reference!$H$11,0)</f>
        <v>0</v>
      </c>
      <c r="O15" s="38">
        <f>IF(PROGRAM4_NONSTAFF[[#This Row],[Payment Frequency]]="Monthly",PROGRAM4_NONSTAFF[[#This Row],[Contract Cost]]/Reference!$H$11,0)</f>
        <v>0</v>
      </c>
      <c r="P15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0</v>
      </c>
      <c r="Q15" s="38">
        <f>IF(PROGRAM4_NONSTAFF[[#This Row],[Payment Frequency]]="Monthly",PROGRAM4_NONSTAFF[[#This Row],[Contract Cost]]/Reference!$H$11,0)</f>
        <v>0</v>
      </c>
      <c r="R15" s="38">
        <f>IF(PROGRAM4_NONSTAFF[[#This Row],[Payment Frequency]]="Monthly",PROGRAM4_NONSTAFF[[#This Row],[Contract Cost]]/Reference!$H$11,0)</f>
        <v>0</v>
      </c>
      <c r="S15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0</v>
      </c>
      <c r="T15" s="38">
        <f>IF(PROGRAM4_NONSTAFF[[#This Row],[Payment Frequency]]="Monthly",PROGRAM4_NONSTAFF[[#This Row],[Contract Cost]]/Reference!$H$11,0)</f>
        <v>0</v>
      </c>
      <c r="U15" s="38">
        <f>IF(PROGRAM4_NONSTAFF[[#This Row],[Payment Frequency]]="Monthly",PROGRAM4_NONSTAFF[[#This Row],[Contract Cost]]/Reference!$H$11,0)</f>
        <v>0</v>
      </c>
      <c r="V15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0</v>
      </c>
      <c r="W15" s="38">
        <f>IF(PROGRAM4_NONSTAFF[[#This Row],[Payment Frequency]]="Monthly",PROGRAM4_NONSTAFF[[#This Row],[Contract Cost]]/Reference!$H$11,0)</f>
        <v>0</v>
      </c>
      <c r="X15" s="38">
        <f>IF(PROGRAM4_NONSTAFF[[#This Row],[Payment Frequency]]="Monthly",PROGRAM4_NONSTAFF[[#This Row],[Contract Cost]]/Reference!$H$11,0)</f>
        <v>0</v>
      </c>
      <c r="Y15" s="41"/>
      <c r="Z15" s="38">
        <f>SUM(PROGRAM4_NONSTAFF[[#This Row],[Jan-26]:[,]])</f>
        <v>0</v>
      </c>
    </row>
    <row r="16" spans="1:26" x14ac:dyDescent="0.25">
      <c r="A16" s="8" t="str">
        <f t="shared" si="0"/>
        <v>Program 4</v>
      </c>
      <c r="B16" s="2"/>
      <c r="C16" s="27"/>
      <c r="D16" s="36"/>
      <c r="E16" s="36"/>
      <c r="F16" s="2"/>
      <c r="G16" s="2"/>
      <c r="H16" s="2" t="s">
        <v>68</v>
      </c>
      <c r="I16" s="2"/>
      <c r="J16" s="2"/>
      <c r="K16" s="2"/>
      <c r="L16" s="38"/>
      <c r="M16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0</v>
      </c>
      <c r="N16" s="38">
        <f>IF(PROGRAM4_NONSTAFF[[#This Row],[Payment Frequency]]="Monthly",PROGRAM4_NONSTAFF[[#This Row],[Contract Cost]]/Reference!$H$11,0)</f>
        <v>0</v>
      </c>
      <c r="O16" s="38">
        <f>IF(PROGRAM4_NONSTAFF[[#This Row],[Payment Frequency]]="Monthly",PROGRAM4_NONSTAFF[[#This Row],[Contract Cost]]/Reference!$H$11,0)</f>
        <v>0</v>
      </c>
      <c r="P16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0</v>
      </c>
      <c r="Q16" s="38">
        <f>IF(PROGRAM4_NONSTAFF[[#This Row],[Payment Frequency]]="Monthly",PROGRAM4_NONSTAFF[[#This Row],[Contract Cost]]/Reference!$H$11,0)</f>
        <v>0</v>
      </c>
      <c r="R16" s="38">
        <f>IF(PROGRAM4_NONSTAFF[[#This Row],[Payment Frequency]]="Monthly",PROGRAM4_NONSTAFF[[#This Row],[Contract Cost]]/Reference!$H$11,0)</f>
        <v>0</v>
      </c>
      <c r="S16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0</v>
      </c>
      <c r="T16" s="38">
        <f>IF(PROGRAM4_NONSTAFF[[#This Row],[Payment Frequency]]="Monthly",PROGRAM4_NONSTAFF[[#This Row],[Contract Cost]]/Reference!$H$11,0)</f>
        <v>0</v>
      </c>
      <c r="U16" s="38">
        <f>IF(PROGRAM4_NONSTAFF[[#This Row],[Payment Frequency]]="Monthly",PROGRAM4_NONSTAFF[[#This Row],[Contract Cost]]/Reference!$H$11,0)</f>
        <v>0</v>
      </c>
      <c r="V16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0</v>
      </c>
      <c r="W16" s="38">
        <f>IF(PROGRAM4_NONSTAFF[[#This Row],[Payment Frequency]]="Monthly",PROGRAM4_NONSTAFF[[#This Row],[Contract Cost]]/Reference!$H$11,0)</f>
        <v>0</v>
      </c>
      <c r="X16" s="38">
        <f>IF(PROGRAM4_NONSTAFF[[#This Row],[Payment Frequency]]="Monthly",PROGRAM4_NONSTAFF[[#This Row],[Contract Cost]]/Reference!$H$11,0)</f>
        <v>0</v>
      </c>
      <c r="Y16" s="41"/>
      <c r="Z16" s="38">
        <f>SUM(PROGRAM4_NONSTAFF[[#This Row],[Jan-26]:[,]])</f>
        <v>0</v>
      </c>
    </row>
    <row r="17" spans="1:39" x14ac:dyDescent="0.25">
      <c r="A17" s="8" t="str">
        <f t="shared" si="0"/>
        <v>Program 4</v>
      </c>
      <c r="B17" s="2"/>
      <c r="C17" s="27"/>
      <c r="D17" s="36"/>
      <c r="E17" s="36"/>
      <c r="F17" s="2"/>
      <c r="G17" s="2"/>
      <c r="H17" s="2" t="s">
        <v>68</v>
      </c>
      <c r="I17" s="2"/>
      <c r="J17" s="2"/>
      <c r="K17" s="2"/>
      <c r="L17" s="38"/>
      <c r="M17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0</v>
      </c>
      <c r="N17" s="38">
        <f>IF(PROGRAM4_NONSTAFF[[#This Row],[Payment Frequency]]="Monthly",PROGRAM4_NONSTAFF[[#This Row],[Contract Cost]]/Reference!$H$11,0)</f>
        <v>0</v>
      </c>
      <c r="O17" s="38">
        <f>IF(PROGRAM4_NONSTAFF[[#This Row],[Payment Frequency]]="Monthly",PROGRAM4_NONSTAFF[[#This Row],[Contract Cost]]/Reference!$H$11,0)</f>
        <v>0</v>
      </c>
      <c r="P17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0</v>
      </c>
      <c r="Q17" s="38">
        <f>IF(PROGRAM4_NONSTAFF[[#This Row],[Payment Frequency]]="Monthly",PROGRAM4_NONSTAFF[[#This Row],[Contract Cost]]/Reference!$H$11,0)</f>
        <v>0</v>
      </c>
      <c r="R17" s="38">
        <f>IF(PROGRAM4_NONSTAFF[[#This Row],[Payment Frequency]]="Monthly",PROGRAM4_NONSTAFF[[#This Row],[Contract Cost]]/Reference!$H$11,0)</f>
        <v>0</v>
      </c>
      <c r="S17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0</v>
      </c>
      <c r="T17" s="38">
        <f>IF(PROGRAM4_NONSTAFF[[#This Row],[Payment Frequency]]="Monthly",PROGRAM4_NONSTAFF[[#This Row],[Contract Cost]]/Reference!$H$11,0)</f>
        <v>0</v>
      </c>
      <c r="U17" s="38">
        <f>IF(PROGRAM4_NONSTAFF[[#This Row],[Payment Frequency]]="Monthly",PROGRAM4_NONSTAFF[[#This Row],[Contract Cost]]/Reference!$H$11,0)</f>
        <v>0</v>
      </c>
      <c r="V17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0</v>
      </c>
      <c r="W17" s="38">
        <f>IF(PROGRAM4_NONSTAFF[[#This Row],[Payment Frequency]]="Monthly",PROGRAM4_NONSTAFF[[#This Row],[Contract Cost]]/Reference!$H$11,0)</f>
        <v>0</v>
      </c>
      <c r="X17" s="38">
        <f>IF(PROGRAM4_NONSTAFF[[#This Row],[Payment Frequency]]="Monthly",PROGRAM4_NONSTAFF[[#This Row],[Contract Cost]]/Reference!$H$11,0)</f>
        <v>0</v>
      </c>
      <c r="Y17" s="41"/>
      <c r="Z17" s="38">
        <f>SUM(PROGRAM4_NONSTAFF[[#This Row],[Jan-26]:[,]])</f>
        <v>0</v>
      </c>
    </row>
    <row r="18" spans="1:39" x14ac:dyDescent="0.25">
      <c r="A18" s="8" t="str">
        <f t="shared" si="0"/>
        <v>Program 4</v>
      </c>
      <c r="B18" s="2"/>
      <c r="C18" s="27"/>
      <c r="D18" s="36"/>
      <c r="E18" s="36"/>
      <c r="F18" s="2"/>
      <c r="G18" s="2"/>
      <c r="H18" s="2" t="s">
        <v>68</v>
      </c>
      <c r="I18" s="2"/>
      <c r="J18" s="2"/>
      <c r="K18" s="2"/>
      <c r="L18" s="38"/>
      <c r="M18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0</v>
      </c>
      <c r="N18" s="38">
        <f>IF(PROGRAM4_NONSTAFF[[#This Row],[Payment Frequency]]="Monthly",PROGRAM4_NONSTAFF[[#This Row],[Contract Cost]]/Reference!$H$11,0)</f>
        <v>0</v>
      </c>
      <c r="O18" s="38">
        <f>IF(PROGRAM4_NONSTAFF[[#This Row],[Payment Frequency]]="Monthly",PROGRAM4_NONSTAFF[[#This Row],[Contract Cost]]/Reference!$H$11,0)</f>
        <v>0</v>
      </c>
      <c r="P18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0</v>
      </c>
      <c r="Q18" s="38">
        <f>IF(PROGRAM4_NONSTAFF[[#This Row],[Payment Frequency]]="Monthly",PROGRAM4_NONSTAFF[[#This Row],[Contract Cost]]/Reference!$H$11,0)</f>
        <v>0</v>
      </c>
      <c r="R18" s="38">
        <f>IF(PROGRAM4_NONSTAFF[[#This Row],[Payment Frequency]]="Monthly",PROGRAM4_NONSTAFF[[#This Row],[Contract Cost]]/Reference!$H$11,0)</f>
        <v>0</v>
      </c>
      <c r="S18" s="38">
        <f>IF(PROGRAM4_NONSTAFF[[#This Row],[Payment Frequency]]="Monthly",PROGRAM4_NONSTAFF[[#This Row],[Contract Cost]]/Reference!$H$11,IF(PROGRAM4_NONSTAFF[[#This Row],[Payment Frequency]]="Quarterly", PROGRAM4_NONSTAFF[[#This Row],[Contract Cost]]/Reference!$H$12,IF(PROGRAM4_NONSTAFF[[#This Row],[Payment Frequency]]="Bi-Annually",PROGRAM4_NONSTAFF[[#This Row],[Contract Cost]]/Reference!$H$13,0)))</f>
        <v>0</v>
      </c>
      <c r="T18" s="38">
        <f>IF(PROGRAM4_NONSTAFF[[#This Row],[Payment Frequency]]="Monthly",PROGRAM4_NONSTAFF[[#This Row],[Contract Cost]]/Reference!$H$11,0)</f>
        <v>0</v>
      </c>
      <c r="U18" s="38">
        <f>IF(PROGRAM4_NONSTAFF[[#This Row],[Payment Frequency]]="Monthly",PROGRAM4_NONSTAFF[[#This Row],[Contract Cost]]/Reference!$H$11,0)</f>
        <v>0</v>
      </c>
      <c r="V18" s="38">
        <f>IF(PROGRAM4_NONSTAFF[[#This Row],[Payment Frequency]]="Monthly",PROGRAM4_NONSTAFF[[#This Row],[Contract Cost]]/Reference!$H$11,IF(PROGRAM4_NONSTAFF[[#This Row],[Payment Frequency]]="Quarterly", PROGRAM4_NONSTAFF[[#This Row],[Contract Cost]]/Reference!$H$12,0))</f>
        <v>0</v>
      </c>
      <c r="W18" s="38">
        <f>IF(PROGRAM4_NONSTAFF[[#This Row],[Payment Frequency]]="Monthly",PROGRAM4_NONSTAFF[[#This Row],[Contract Cost]]/Reference!$H$11,0)</f>
        <v>0</v>
      </c>
      <c r="X18" s="38">
        <f>IF(PROGRAM4_NONSTAFF[[#This Row],[Payment Frequency]]="Monthly",PROGRAM4_NONSTAFF[[#This Row],[Contract Cost]]/Reference!$H$11,0)</f>
        <v>0</v>
      </c>
      <c r="Y18" s="41"/>
      <c r="Z18" s="38">
        <f>SUM(PROGRAM4_NONSTAFF[[#This Row],[Jan-26]:[,]])</f>
        <v>0</v>
      </c>
    </row>
    <row r="19" spans="1:39" x14ac:dyDescent="0.25">
      <c r="L19" s="15" t="s">
        <v>216</v>
      </c>
      <c r="M19" s="34">
        <f>SUBTOTAL(109,PROGRAM4_NONSTAFF[Jan-26])</f>
        <v>450000</v>
      </c>
      <c r="N19" s="34">
        <f>SUBTOTAL(109,PROGRAM4_NONSTAFF[Feb-26])</f>
        <v>100000</v>
      </c>
      <c r="O19" s="34">
        <f>SUBTOTAL(109,PROGRAM4_NONSTAFF[Mar-26])</f>
        <v>100000</v>
      </c>
      <c r="P19" s="34">
        <f>SUBTOTAL(109,PROGRAM4_NONSTAFF[Apr-26])</f>
        <v>337500</v>
      </c>
      <c r="Q19" s="34">
        <f>SUBTOTAL(109,PROGRAM4_NONSTAFF[May-26])</f>
        <v>100000</v>
      </c>
      <c r="R19" s="34">
        <f>SUBTOTAL(109,PROGRAM4_NONSTAFF[Jun-26])</f>
        <v>100000</v>
      </c>
      <c r="S19" s="34">
        <f>SUBTOTAL(109,PROGRAM4_NONSTAFF[Jul-26])</f>
        <v>450000</v>
      </c>
      <c r="T19" s="34">
        <f>SUBTOTAL(109,PROGRAM4_NONSTAFF[Aug-26])</f>
        <v>100000</v>
      </c>
      <c r="U19" s="34">
        <f>SUBTOTAL(109,PROGRAM4_NONSTAFF[Sep-26])</f>
        <v>100000</v>
      </c>
      <c r="V19" s="34">
        <f>SUBTOTAL(109,PROGRAM4_NONSTAFF[Oct-26])</f>
        <v>337500</v>
      </c>
      <c r="W19" s="34">
        <f>SUBTOTAL(109,PROGRAM4_NONSTAFF[Nov-26])</f>
        <v>100000</v>
      </c>
      <c r="X19" s="34">
        <f>SUBTOTAL(109,PROGRAM4_NONSTAFF[Dec-26])</f>
        <v>100000</v>
      </c>
      <c r="Y19" s="16"/>
      <c r="Z19" s="28">
        <f>SUBTOTAL(109,PROGRAM4_NONSTAFF[Total])</f>
        <v>2375000</v>
      </c>
    </row>
    <row r="20" spans="1:39" hidden="1" outlineLevel="1" x14ac:dyDescent="0.25">
      <c r="Y20" s="16"/>
      <c r="Z20" s="17"/>
    </row>
    <row r="21" spans="1:39" hidden="1" outlineLevel="1" x14ac:dyDescent="0.25">
      <c r="AA21" s="46" t="s">
        <v>74</v>
      </c>
      <c r="AB21" s="46" t="s">
        <v>80</v>
      </c>
      <c r="AC21" s="46" t="s">
        <v>81</v>
      </c>
      <c r="AD21" s="46" t="s">
        <v>82</v>
      </c>
      <c r="AE21" s="46" t="s">
        <v>83</v>
      </c>
      <c r="AF21" s="46" t="s">
        <v>84</v>
      </c>
      <c r="AG21" s="46" t="s">
        <v>85</v>
      </c>
      <c r="AH21" s="46" t="s">
        <v>86</v>
      </c>
      <c r="AI21" s="46" t="s">
        <v>87</v>
      </c>
      <c r="AJ21" s="46" t="s">
        <v>88</v>
      </c>
      <c r="AK21" s="46" t="s">
        <v>89</v>
      </c>
      <c r="AL21" s="46" t="s">
        <v>90</v>
      </c>
      <c r="AM21" s="47" t="s">
        <v>181</v>
      </c>
    </row>
    <row r="22" spans="1:39" hidden="1" outlineLevel="1" x14ac:dyDescent="0.25">
      <c r="Z22" s="48" t="s">
        <v>5</v>
      </c>
      <c r="AA22" s="44">
        <f>COUNTIF(PROGRAM4_STAFF[Jan Movement],$Z22)</f>
        <v>2</v>
      </c>
      <c r="AB22" s="44">
        <f>COUNTIF(PROGRAM4_STAFF[Feb Movement],$Z22)</f>
        <v>0</v>
      </c>
      <c r="AC22" s="44">
        <f>COUNTIF(PROGRAM4_STAFF[Mar Movement],$Z22)</f>
        <v>0</v>
      </c>
      <c r="AD22" s="44">
        <f>COUNTIF(PROGRAM4_STAFF[Apr Movement],$Z22)</f>
        <v>2</v>
      </c>
      <c r="AE22" s="44">
        <f>COUNTIF(PROGRAM4_STAFF[May Movement],$Z22)</f>
        <v>0</v>
      </c>
      <c r="AF22" s="44">
        <f>COUNTIF(PROGRAM4_STAFF[Jun Movement],$Z22)</f>
        <v>0</v>
      </c>
      <c r="AG22" s="44">
        <f>COUNTIF(PROGRAM4_STAFF[Jul Movement],$Z22)</f>
        <v>0</v>
      </c>
      <c r="AH22" s="44">
        <f>COUNTIF(PROGRAM4_STAFF[Aug Movement],$Z22)</f>
        <v>0</v>
      </c>
      <c r="AI22" s="44">
        <f>COUNTIF(PROGRAM4_STAFF[Sep Movement],$Z22)</f>
        <v>0</v>
      </c>
      <c r="AJ22" s="44">
        <f>COUNTIF(PROGRAM4_STAFF[Oct Movement],$Z22)</f>
        <v>0</v>
      </c>
      <c r="AK22" s="44">
        <f>COUNTIF(PROGRAM4_STAFF[Nov Movement],$Z22)</f>
        <v>0</v>
      </c>
      <c r="AL22" s="44">
        <f>COUNTIF(PROGRAM4_STAFF[Dec Movement],$Z22)</f>
        <v>0</v>
      </c>
      <c r="AM22" s="44">
        <f>SUM(AA22:AL22)</f>
        <v>4</v>
      </c>
    </row>
    <row r="23" spans="1:39" hidden="1" outlineLevel="1" x14ac:dyDescent="0.25">
      <c r="Z23" s="48" t="s">
        <v>169</v>
      </c>
      <c r="AA23" s="44">
        <f>COUNTIF(PROGRAM4_STAFF[Jan Movement],$Z23)</f>
        <v>0</v>
      </c>
      <c r="AB23" s="44">
        <f>COUNTIF(PROGRAM4_STAFF[Feb Movement],$Z23)</f>
        <v>0</v>
      </c>
      <c r="AC23" s="44">
        <f>COUNTIF(PROGRAM4_STAFF[Mar Movement],$Z23)</f>
        <v>0</v>
      </c>
      <c r="AD23" s="44">
        <f>COUNTIF(PROGRAM4_STAFF[Apr Movement],$Z23)</f>
        <v>0</v>
      </c>
      <c r="AE23" s="44">
        <f>COUNTIF(PROGRAM4_STAFF[May Movement],$Z23)</f>
        <v>1</v>
      </c>
      <c r="AF23" s="44">
        <f>COUNTIF(PROGRAM4_STAFF[Jun Movement],$Z23)</f>
        <v>0</v>
      </c>
      <c r="AG23" s="44">
        <f>COUNTIF(PROGRAM4_STAFF[Jul Movement],$Z23)</f>
        <v>0</v>
      </c>
      <c r="AH23" s="44">
        <f>COUNTIF(PROGRAM4_STAFF[Aug Movement],$Z23)</f>
        <v>0</v>
      </c>
      <c r="AI23" s="44">
        <f>COUNTIF(PROGRAM4_STAFF[Sep Movement],$Z23)</f>
        <v>0</v>
      </c>
      <c r="AJ23" s="44">
        <f>COUNTIF(PROGRAM4_STAFF[Oct Movement],$Z23)</f>
        <v>0</v>
      </c>
      <c r="AK23" s="44">
        <f>COUNTIF(PROGRAM4_STAFF[Nov Movement],$Z23)</f>
        <v>0</v>
      </c>
      <c r="AL23" s="44">
        <f>COUNTIF(PROGRAM4_STAFF[Dec Movement],$Z23)</f>
        <v>0</v>
      </c>
      <c r="AM23" s="44">
        <f t="shared" ref="AM23:AM25" si="1">SUM(AA23:AL23)</f>
        <v>1</v>
      </c>
    </row>
    <row r="24" spans="1:39" hidden="1" outlineLevel="1" x14ac:dyDescent="0.25">
      <c r="Z24" s="48" t="s">
        <v>4</v>
      </c>
      <c r="AA24" s="44">
        <f>COUNTIF(PROGRAM4_STAFF[Jan Movement],$Z24)</f>
        <v>0</v>
      </c>
      <c r="AB24" s="44">
        <f>COUNTIF(PROGRAM4_STAFF[Feb Movement],$Z24)</f>
        <v>0</v>
      </c>
      <c r="AC24" s="44">
        <f>COUNTIF(PROGRAM4_STAFF[Mar Movement],$Z24)</f>
        <v>0</v>
      </c>
      <c r="AD24" s="44">
        <f>COUNTIF(PROGRAM4_STAFF[Apr Movement],$Z24)</f>
        <v>0</v>
      </c>
      <c r="AE24" s="44">
        <f>COUNTIF(PROGRAM4_STAFF[May Movement],$Z24)</f>
        <v>1</v>
      </c>
      <c r="AF24" s="44">
        <f>COUNTIF(PROGRAM4_STAFF[Jun Movement],$Z24)</f>
        <v>0</v>
      </c>
      <c r="AG24" s="44">
        <f>COUNTIF(PROGRAM4_STAFF[Jul Movement],$Z24)</f>
        <v>0</v>
      </c>
      <c r="AH24" s="44">
        <f>COUNTIF(PROGRAM4_STAFF[Aug Movement],$Z24)</f>
        <v>0</v>
      </c>
      <c r="AI24" s="44">
        <f>COUNTIF(PROGRAM4_STAFF[Sep Movement],$Z24)</f>
        <v>0</v>
      </c>
      <c r="AJ24" s="44">
        <f>COUNTIF(PROGRAM4_STAFF[Oct Movement],$Z24)</f>
        <v>0</v>
      </c>
      <c r="AK24" s="44">
        <f>COUNTIF(PROGRAM4_STAFF[Nov Movement],$Z24)</f>
        <v>0</v>
      </c>
      <c r="AL24" s="44">
        <f>COUNTIF(PROGRAM4_STAFF[Dec Movement],$Z24)</f>
        <v>0</v>
      </c>
      <c r="AM24" s="44">
        <f t="shared" si="1"/>
        <v>1</v>
      </c>
    </row>
    <row r="25" spans="1:39" hidden="1" outlineLevel="1" x14ac:dyDescent="0.25">
      <c r="Z25" s="48" t="s">
        <v>6</v>
      </c>
      <c r="AA25" s="44">
        <f>COUNTIF(PROGRAM4_STAFF[Jan Movement],$Z25)</f>
        <v>0</v>
      </c>
      <c r="AB25" s="44">
        <f>COUNTIF(PROGRAM4_STAFF[Feb Movement],$Z25)</f>
        <v>0</v>
      </c>
      <c r="AC25" s="44">
        <f>COUNTIF(PROGRAM4_STAFF[Mar Movement],$Z25)</f>
        <v>0</v>
      </c>
      <c r="AD25" s="44">
        <f>COUNTIF(PROGRAM4_STAFF[Apr Movement],$Z25)</f>
        <v>0</v>
      </c>
      <c r="AE25" s="44">
        <f>COUNTIF(PROGRAM4_STAFF[May Movement],$Z25)</f>
        <v>1</v>
      </c>
      <c r="AF25" s="44">
        <f>COUNTIF(PROGRAM4_STAFF[Jun Movement],$Z25)</f>
        <v>0</v>
      </c>
      <c r="AG25" s="44">
        <f>COUNTIF(PROGRAM4_STAFF[Jul Movement],$Z25)</f>
        <v>0</v>
      </c>
      <c r="AH25" s="44">
        <f>COUNTIF(PROGRAM4_STAFF[Aug Movement],$Z25)</f>
        <v>0</v>
      </c>
      <c r="AI25" s="44">
        <f>COUNTIF(PROGRAM4_STAFF[Sep Movement],$Z25)</f>
        <v>0</v>
      </c>
      <c r="AJ25" s="44">
        <f>COUNTIF(PROGRAM4_STAFF[Oct Movement],$Z25)</f>
        <v>0</v>
      </c>
      <c r="AK25" s="44">
        <f>COUNTIF(PROGRAM4_STAFF[Nov Movement],$Z25)</f>
        <v>0</v>
      </c>
      <c r="AL25" s="44">
        <f>COUNTIF(PROGRAM4_STAFF[Dec Movement],$Z25)</f>
        <v>0</v>
      </c>
      <c r="AM25" s="44">
        <f t="shared" si="1"/>
        <v>1</v>
      </c>
    </row>
    <row r="26" spans="1:39" collapsed="1" x14ac:dyDescent="0.25"/>
    <row r="27" spans="1:39" x14ac:dyDescent="0.25">
      <c r="A27" s="31" t="s">
        <v>182</v>
      </c>
    </row>
    <row r="28" spans="1:39" s="45" customFormat="1" ht="54" customHeight="1" x14ac:dyDescent="0.25">
      <c r="A28" s="42" t="s">
        <v>11</v>
      </c>
      <c r="B28" s="42" t="s">
        <v>16</v>
      </c>
      <c r="C28" s="42" t="s">
        <v>64</v>
      </c>
      <c r="D28" s="42" t="s">
        <v>63</v>
      </c>
      <c r="E28" s="42" t="s">
        <v>7</v>
      </c>
      <c r="F28" s="42" t="s">
        <v>65</v>
      </c>
      <c r="G28" s="42" t="s">
        <v>66</v>
      </c>
      <c r="H28" s="42" t="s">
        <v>67</v>
      </c>
      <c r="I28" s="42" t="s">
        <v>105</v>
      </c>
      <c r="J28" s="42" t="s">
        <v>3</v>
      </c>
      <c r="K28" s="42" t="s">
        <v>62</v>
      </c>
      <c r="L28" s="42" t="s">
        <v>132</v>
      </c>
      <c r="M28" s="43" t="s">
        <v>92</v>
      </c>
      <c r="N28" s="43" t="s">
        <v>93</v>
      </c>
      <c r="O28" s="43" t="s">
        <v>94</v>
      </c>
      <c r="P28" s="43" t="s">
        <v>95</v>
      </c>
      <c r="Q28" s="43" t="s">
        <v>96</v>
      </c>
      <c r="R28" s="43" t="s">
        <v>97</v>
      </c>
      <c r="S28" s="43" t="s">
        <v>98</v>
      </c>
      <c r="T28" s="43" t="s">
        <v>99</v>
      </c>
      <c r="U28" s="43" t="s">
        <v>100</v>
      </c>
      <c r="V28" s="43" t="s">
        <v>101</v>
      </c>
      <c r="W28" s="43" t="s">
        <v>102</v>
      </c>
      <c r="X28" s="43" t="s">
        <v>103</v>
      </c>
      <c r="Y28" s="42" t="s">
        <v>111</v>
      </c>
      <c r="Z28" s="42" t="s">
        <v>181</v>
      </c>
      <c r="AA28" s="49" t="s">
        <v>113</v>
      </c>
      <c r="AB28" s="49" t="s">
        <v>114</v>
      </c>
      <c r="AC28" s="49" t="s">
        <v>115</v>
      </c>
      <c r="AD28" s="49" t="s">
        <v>116</v>
      </c>
      <c r="AE28" s="49" t="s">
        <v>117</v>
      </c>
      <c r="AF28" s="49" t="s">
        <v>118</v>
      </c>
      <c r="AG28" s="49" t="s">
        <v>119</v>
      </c>
      <c r="AH28" s="49" t="s">
        <v>120</v>
      </c>
      <c r="AI28" s="49" t="s">
        <v>121</v>
      </c>
      <c r="AJ28" s="49" t="s">
        <v>122</v>
      </c>
      <c r="AK28" s="49" t="s">
        <v>123</v>
      </c>
      <c r="AL28" s="49" t="s">
        <v>124</v>
      </c>
    </row>
    <row r="29" spans="1:39" x14ac:dyDescent="0.25">
      <c r="A29" s="8" t="str">
        <f t="shared" ref="A29:A60" si="2">$B$1</f>
        <v>Program 4</v>
      </c>
      <c r="B29" s="2" t="s">
        <v>293</v>
      </c>
      <c r="C29" s="2" t="s">
        <v>130</v>
      </c>
      <c r="D29" s="36" t="s">
        <v>8</v>
      </c>
      <c r="E29" s="36"/>
      <c r="F29" s="2" t="s">
        <v>148</v>
      </c>
      <c r="G29" s="2" t="s">
        <v>145</v>
      </c>
      <c r="H29" s="2" t="s">
        <v>68</v>
      </c>
      <c r="I29" s="40">
        <v>42072</v>
      </c>
      <c r="J29" s="40"/>
      <c r="K29" s="2"/>
      <c r="L29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95</v>
      </c>
      <c r="M29" s="39">
        <f>IF(PROGRAM4_STAFF[[#This Row],[Type]]="Employee",Reference!D$6,IF(OR(PROGRAM4_STAFF[[#This Row],[Type]]="Contractor",PROGRAM4_STAFF[[#This Row],[Type]]="SOW"),Reference!D$7,0))</f>
        <v>176</v>
      </c>
      <c r="N29" s="39">
        <f>IF(PROGRAM4_STAFF[[#This Row],[Type]]="Employee",Reference!E$6,IF(OR(PROGRAM4_STAFF[[#This Row],[Type]]="Contractor",PROGRAM4_STAFF[[#This Row],[Type]]="SOW"),Reference!E$7,0))</f>
        <v>160</v>
      </c>
      <c r="O29" s="39">
        <f>IF(PROGRAM4_STAFF[[#This Row],[Type]]="Employee",Reference!F$6,IF(OR(PROGRAM4_STAFF[[#This Row],[Type]]="Contractor",PROGRAM4_STAFF[[#This Row],[Type]]="SOW"),Reference!F$7,0))</f>
        <v>176</v>
      </c>
      <c r="P29" s="39">
        <f>IF(PROGRAM4_STAFF[[#This Row],[Type]]="Employee",Reference!G$6,IF(OR(PROGRAM4_STAFF[[#This Row],[Type]]="Contractor",PROGRAM4_STAFF[[#This Row],[Type]]="SOW"),Reference!G$7,0))</f>
        <v>176</v>
      </c>
      <c r="Q29" s="39">
        <f>IF(PROGRAM4_STAFF[[#This Row],[Type]]="Employee",Reference!H$6,IF(OR(PROGRAM4_STAFF[[#This Row],[Type]]="Contractor",PROGRAM4_STAFF[[#This Row],[Type]]="SOW"),Reference!H$7,0))</f>
        <v>168</v>
      </c>
      <c r="R29" s="39">
        <f>IF(PROGRAM4_STAFF[[#This Row],[Type]]="Employee",Reference!I$6,IF(OR(PROGRAM4_STAFF[[#This Row],[Type]]="Contractor",PROGRAM4_STAFF[[#This Row],[Type]]="SOW"),Reference!I$7,0))</f>
        <v>176</v>
      </c>
      <c r="S29" s="39">
        <f>IF(PROGRAM4_STAFF[[#This Row],[Type]]="Employee",Reference!J$6,IF(OR(PROGRAM4_STAFF[[#This Row],[Type]]="Contractor",PROGRAM4_STAFF[[#This Row],[Type]]="SOW"),Reference!J$7,0))</f>
        <v>184</v>
      </c>
      <c r="T29" s="39">
        <f>IF(PROGRAM4_STAFF[[#This Row],[Type]]="Employee",Reference!K$6,IF(OR(PROGRAM4_STAFF[[#This Row],[Type]]="Contractor",PROGRAM4_STAFF[[#This Row],[Type]]="SOW"),Reference!K$7,0))</f>
        <v>168</v>
      </c>
      <c r="U29" s="39">
        <f>IF(PROGRAM4_STAFF[[#This Row],[Type]]="Employee",Reference!L$6,IF(OR(PROGRAM4_STAFF[[#This Row],[Type]]="Contractor",PROGRAM4_STAFF[[#This Row],[Type]]="SOW"),Reference!L$7,0))</f>
        <v>176</v>
      </c>
      <c r="V29" s="39">
        <f>IF(PROGRAM4_STAFF[[#This Row],[Type]]="Employee",Reference!M$6,IF(OR(PROGRAM4_STAFF[[#This Row],[Type]]="Contractor",PROGRAM4_STAFF[[#This Row],[Type]]="SOW"),Reference!M$7,0))</f>
        <v>176</v>
      </c>
      <c r="W29" s="39">
        <f>IF(PROGRAM4_STAFF[[#This Row],[Type]]="Employee",Reference!N$6,IF(OR(PROGRAM4_STAFF[[#This Row],[Type]]="Contractor",PROGRAM4_STAFF[[#This Row],[Type]]="SOW"),Reference!N$7,0))</f>
        <v>168</v>
      </c>
      <c r="X29" s="39">
        <f>IF(PROGRAM4_STAFF[[#This Row],[Type]]="Employee",Reference!O$6,IF(OR(PROGRAM4_STAFF[[#This Row],[Type]]="Contractor",PROGRAM4_STAFF[[#This Row],[Type]]="SOW"),Reference!O$7,0))</f>
        <v>184</v>
      </c>
      <c r="Y29" s="130">
        <f>SUM(PROGRAM4_STAFF[[#This Row],[Jan-26]:[Dec-26]])</f>
        <v>2088</v>
      </c>
      <c r="Z29" s="38">
        <f>PROGRAM4_STAFF[[#This Row],[Rate]]*PROGRAM4_STAFF[[#This Row],[Total Hours]]</f>
        <v>198360</v>
      </c>
      <c r="AA29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29" s="36" t="str" cm="1">
        <f t="array" ref="AB29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29" s="36" t="str" cm="1">
        <f t="array" ref="AC29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29" s="36" t="str" cm="1">
        <f t="array" ref="AD29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29" s="36" t="str" cm="1">
        <f t="array" ref="AE29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29" s="36" t="str" cm="1">
        <f t="array" ref="AF29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29" s="36" t="str" cm="1">
        <f t="array" ref="AG29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29" s="36" t="str" cm="1">
        <f t="array" ref="AH29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29" s="36" t="str" cm="1">
        <f t="array" ref="AI29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29" s="36" t="str" cm="1">
        <f t="array" ref="AJ29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29" s="36" t="str" cm="1">
        <f t="array" ref="AK29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29" s="36" t="str" cm="1">
        <f t="array" ref="AL29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30" spans="1:39" x14ac:dyDescent="0.25">
      <c r="A30" s="8" t="str">
        <f t="shared" si="2"/>
        <v>Program 4</v>
      </c>
      <c r="B30" s="2" t="s">
        <v>294</v>
      </c>
      <c r="C30" s="2" t="s">
        <v>125</v>
      </c>
      <c r="D30" s="36" t="s">
        <v>8</v>
      </c>
      <c r="E30" s="36"/>
      <c r="F30" s="2" t="s">
        <v>143</v>
      </c>
      <c r="G30" s="2" t="s">
        <v>142</v>
      </c>
      <c r="H30" s="2" t="s">
        <v>68</v>
      </c>
      <c r="I30" s="37">
        <v>45768</v>
      </c>
      <c r="J30" s="37"/>
      <c r="K30" s="2"/>
      <c r="L30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95</v>
      </c>
      <c r="M30" s="39">
        <f>IF(PROGRAM4_STAFF[[#This Row],[Type]]="Employee",Reference!D$6,IF(OR(PROGRAM4_STAFF[[#This Row],[Type]]="Contractor",PROGRAM4_STAFF[[#This Row],[Type]]="SOW"),Reference!D$7,0))</f>
        <v>176</v>
      </c>
      <c r="N30" s="39">
        <f>IF(PROGRAM4_STAFF[[#This Row],[Type]]="Employee",Reference!E$6,IF(OR(PROGRAM4_STAFF[[#This Row],[Type]]="Contractor",PROGRAM4_STAFF[[#This Row],[Type]]="SOW"),Reference!E$7,0))</f>
        <v>160</v>
      </c>
      <c r="O30" s="39">
        <f>IF(PROGRAM4_STAFF[[#This Row],[Type]]="Employee",Reference!F$6,IF(OR(PROGRAM4_STAFF[[#This Row],[Type]]="Contractor",PROGRAM4_STAFF[[#This Row],[Type]]="SOW"),Reference!F$7,0))</f>
        <v>176</v>
      </c>
      <c r="P30" s="39">
        <f>IF(PROGRAM4_STAFF[[#This Row],[Type]]="Employee",Reference!G$6,IF(OR(PROGRAM4_STAFF[[#This Row],[Type]]="Contractor",PROGRAM4_STAFF[[#This Row],[Type]]="SOW"),Reference!G$7,0))</f>
        <v>176</v>
      </c>
      <c r="Q30" s="39">
        <f>IF(PROGRAM4_STAFF[[#This Row],[Type]]="Employee",Reference!H$6,IF(OR(PROGRAM4_STAFF[[#This Row],[Type]]="Contractor",PROGRAM4_STAFF[[#This Row],[Type]]="SOW"),Reference!H$7,0))</f>
        <v>168</v>
      </c>
      <c r="R30" s="39">
        <f>IF(PROGRAM4_STAFF[[#This Row],[Type]]="Employee",Reference!I$6,IF(OR(PROGRAM4_STAFF[[#This Row],[Type]]="Contractor",PROGRAM4_STAFF[[#This Row],[Type]]="SOW"),Reference!I$7,0))</f>
        <v>176</v>
      </c>
      <c r="S30" s="39">
        <f>IF(PROGRAM4_STAFF[[#This Row],[Type]]="Employee",Reference!J$6,IF(OR(PROGRAM4_STAFF[[#This Row],[Type]]="Contractor",PROGRAM4_STAFF[[#This Row],[Type]]="SOW"),Reference!J$7,0))</f>
        <v>184</v>
      </c>
      <c r="T30" s="39">
        <f>IF(PROGRAM4_STAFF[[#This Row],[Type]]="Employee",Reference!K$6,IF(OR(PROGRAM4_STAFF[[#This Row],[Type]]="Contractor",PROGRAM4_STAFF[[#This Row],[Type]]="SOW"),Reference!K$7,0))</f>
        <v>168</v>
      </c>
      <c r="U30" s="39">
        <f>IF(PROGRAM4_STAFF[[#This Row],[Type]]="Employee",Reference!L$6,IF(OR(PROGRAM4_STAFF[[#This Row],[Type]]="Contractor",PROGRAM4_STAFF[[#This Row],[Type]]="SOW"),Reference!L$7,0))</f>
        <v>176</v>
      </c>
      <c r="V30" s="39">
        <f>IF(PROGRAM4_STAFF[[#This Row],[Type]]="Employee",Reference!M$6,IF(OR(PROGRAM4_STAFF[[#This Row],[Type]]="Contractor",PROGRAM4_STAFF[[#This Row],[Type]]="SOW"),Reference!M$7,0))</f>
        <v>176</v>
      </c>
      <c r="W30" s="39">
        <f>IF(PROGRAM4_STAFF[[#This Row],[Type]]="Employee",Reference!N$6,IF(OR(PROGRAM4_STAFF[[#This Row],[Type]]="Contractor",PROGRAM4_STAFF[[#This Row],[Type]]="SOW"),Reference!N$7,0))</f>
        <v>168</v>
      </c>
      <c r="X30" s="39">
        <f>IF(PROGRAM4_STAFF[[#This Row],[Type]]="Employee",Reference!O$6,IF(OR(PROGRAM4_STAFF[[#This Row],[Type]]="Contractor",PROGRAM4_STAFF[[#This Row],[Type]]="SOW"),Reference!O$7,0))</f>
        <v>184</v>
      </c>
      <c r="Y30" s="130">
        <f>SUM(PROGRAM4_STAFF[[#This Row],[Jan-26]:[Dec-26]])</f>
        <v>2088</v>
      </c>
      <c r="Z30" s="38">
        <f>PROGRAM4_STAFF[[#This Row],[Rate]]*PROGRAM4_STAFF[[#This Row],[Total Hours]]</f>
        <v>198360</v>
      </c>
      <c r="AA30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30" s="36" t="str" cm="1">
        <f t="array" ref="AB30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30" s="36" t="str" cm="1">
        <f t="array" ref="AC30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30" s="36" t="str" cm="1">
        <f t="array" ref="AD30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30" s="36" t="str" cm="1">
        <f t="array" ref="AE30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30" s="36" t="str" cm="1">
        <f t="array" ref="AF30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30" s="36" t="str" cm="1">
        <f t="array" ref="AG30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30" s="36" t="str" cm="1">
        <f t="array" ref="AH30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30" s="36" t="str" cm="1">
        <f t="array" ref="AI30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30" s="36" t="str" cm="1">
        <f t="array" ref="AJ30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30" s="36" t="str" cm="1">
        <f t="array" ref="AK30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30" s="36" t="str" cm="1">
        <f t="array" ref="AL30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31" spans="1:39" x14ac:dyDescent="0.25">
      <c r="A31" s="8" t="str">
        <f t="shared" si="2"/>
        <v>Program 4</v>
      </c>
      <c r="B31" s="2" t="s">
        <v>295</v>
      </c>
      <c r="C31" s="2" t="s">
        <v>71</v>
      </c>
      <c r="D31" s="36" t="s">
        <v>8</v>
      </c>
      <c r="E31" s="36"/>
      <c r="F31" s="2" t="s">
        <v>140</v>
      </c>
      <c r="G31" s="2" t="s">
        <v>140</v>
      </c>
      <c r="H31" s="2" t="s">
        <v>70</v>
      </c>
      <c r="I31" s="37">
        <v>42387</v>
      </c>
      <c r="J31" s="37"/>
      <c r="K31" s="2"/>
      <c r="L31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35</v>
      </c>
      <c r="M31" s="39">
        <f>IF(PROGRAM4_STAFF[[#This Row],[Type]]="Employee",Reference!D$6,IF(OR(PROGRAM4_STAFF[[#This Row],[Type]]="Contractor",PROGRAM4_STAFF[[#This Row],[Type]]="SOW"),Reference!D$7,0))</f>
        <v>176</v>
      </c>
      <c r="N31" s="39">
        <f>IF(PROGRAM4_STAFF[[#This Row],[Type]]="Employee",Reference!E$6,IF(OR(PROGRAM4_STAFF[[#This Row],[Type]]="Contractor",PROGRAM4_STAFF[[#This Row],[Type]]="SOW"),Reference!E$7,0))</f>
        <v>160</v>
      </c>
      <c r="O31" s="39">
        <f>IF(PROGRAM4_STAFF[[#This Row],[Type]]="Employee",Reference!F$6,IF(OR(PROGRAM4_STAFF[[#This Row],[Type]]="Contractor",PROGRAM4_STAFF[[#This Row],[Type]]="SOW"),Reference!F$7,0))</f>
        <v>176</v>
      </c>
      <c r="P31" s="39">
        <f>IF(PROGRAM4_STAFF[[#This Row],[Type]]="Employee",Reference!G$6,IF(OR(PROGRAM4_STAFF[[#This Row],[Type]]="Contractor",PROGRAM4_STAFF[[#This Row],[Type]]="SOW"),Reference!G$7,0))</f>
        <v>176</v>
      </c>
      <c r="Q31" s="39">
        <f>IF(PROGRAM4_STAFF[[#This Row],[Type]]="Employee",Reference!H$6,IF(OR(PROGRAM4_STAFF[[#This Row],[Type]]="Contractor",PROGRAM4_STAFF[[#This Row],[Type]]="SOW"),Reference!H$7,0))</f>
        <v>168</v>
      </c>
      <c r="R31" s="39">
        <f>IF(PROGRAM4_STAFF[[#This Row],[Type]]="Employee",Reference!I$6,IF(OR(PROGRAM4_STAFF[[#This Row],[Type]]="Contractor",PROGRAM4_STAFF[[#This Row],[Type]]="SOW"),Reference!I$7,0))</f>
        <v>176</v>
      </c>
      <c r="S31" s="39">
        <f>IF(PROGRAM4_STAFF[[#This Row],[Type]]="Employee",Reference!J$6,IF(OR(PROGRAM4_STAFF[[#This Row],[Type]]="Contractor",PROGRAM4_STAFF[[#This Row],[Type]]="SOW"),Reference!J$7,0))</f>
        <v>184</v>
      </c>
      <c r="T31" s="39">
        <f>IF(PROGRAM4_STAFF[[#This Row],[Type]]="Employee",Reference!K$6,IF(OR(PROGRAM4_STAFF[[#This Row],[Type]]="Contractor",PROGRAM4_STAFF[[#This Row],[Type]]="SOW"),Reference!K$7,0))</f>
        <v>168</v>
      </c>
      <c r="U31" s="39">
        <f>IF(PROGRAM4_STAFF[[#This Row],[Type]]="Employee",Reference!L$6,IF(OR(PROGRAM4_STAFF[[#This Row],[Type]]="Contractor",PROGRAM4_STAFF[[#This Row],[Type]]="SOW"),Reference!L$7,0))</f>
        <v>176</v>
      </c>
      <c r="V31" s="39">
        <f>IF(PROGRAM4_STAFF[[#This Row],[Type]]="Employee",Reference!M$6,IF(OR(PROGRAM4_STAFF[[#This Row],[Type]]="Contractor",PROGRAM4_STAFF[[#This Row],[Type]]="SOW"),Reference!M$7,0))</f>
        <v>176</v>
      </c>
      <c r="W31" s="39">
        <f>IF(PROGRAM4_STAFF[[#This Row],[Type]]="Employee",Reference!N$6,IF(OR(PROGRAM4_STAFF[[#This Row],[Type]]="Contractor",PROGRAM4_STAFF[[#This Row],[Type]]="SOW"),Reference!N$7,0))</f>
        <v>168</v>
      </c>
      <c r="X31" s="39">
        <f>IF(PROGRAM4_STAFF[[#This Row],[Type]]="Employee",Reference!O$6,IF(OR(PROGRAM4_STAFF[[#This Row],[Type]]="Contractor",PROGRAM4_STAFF[[#This Row],[Type]]="SOW"),Reference!O$7,0))</f>
        <v>184</v>
      </c>
      <c r="Y31" s="130">
        <f>SUM(PROGRAM4_STAFF[[#This Row],[Jan-26]:[Dec-26]])</f>
        <v>2088</v>
      </c>
      <c r="Z31" s="38">
        <f>PROGRAM4_STAFF[[#This Row],[Rate]]*PROGRAM4_STAFF[[#This Row],[Total Hours]]</f>
        <v>73080</v>
      </c>
      <c r="AA31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31" s="36" t="str" cm="1">
        <f t="array" ref="AB31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31" s="36" t="str" cm="1">
        <f t="array" ref="AC31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31" s="36" t="str" cm="1">
        <f t="array" ref="AD31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31" s="36" t="str" cm="1">
        <f t="array" ref="AE31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31" s="36" t="str" cm="1">
        <f t="array" ref="AF31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31" s="36" t="str" cm="1">
        <f t="array" ref="AG31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31" s="36" t="str" cm="1">
        <f t="array" ref="AH31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31" s="36" t="str" cm="1">
        <f t="array" ref="AI31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31" s="36" t="str" cm="1">
        <f t="array" ref="AJ31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31" s="36" t="str" cm="1">
        <f t="array" ref="AK31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31" s="36" t="str" cm="1">
        <f t="array" ref="AL31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32" spans="1:39" x14ac:dyDescent="0.25">
      <c r="A32" s="8" t="str">
        <f t="shared" si="2"/>
        <v>Program 4</v>
      </c>
      <c r="B32" s="2" t="s">
        <v>296</v>
      </c>
      <c r="C32" s="2" t="s">
        <v>127</v>
      </c>
      <c r="D32" s="36" t="s">
        <v>8</v>
      </c>
      <c r="E32" s="36"/>
      <c r="F32" s="2" t="s">
        <v>139</v>
      </c>
      <c r="G32" s="2" t="s">
        <v>141</v>
      </c>
      <c r="H32" s="2" t="s">
        <v>70</v>
      </c>
      <c r="I32" s="37">
        <v>43740</v>
      </c>
      <c r="J32" s="37"/>
      <c r="K32" s="2"/>
      <c r="L32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35</v>
      </c>
      <c r="M32" s="39">
        <f>IF(PROGRAM4_STAFF[[#This Row],[Type]]="Employee",Reference!D$6,IF(OR(PROGRAM4_STAFF[[#This Row],[Type]]="Contractor",PROGRAM4_STAFF[[#This Row],[Type]]="SOW"),Reference!D$7,0))</f>
        <v>176</v>
      </c>
      <c r="N32" s="39">
        <f>IF(PROGRAM4_STAFF[[#This Row],[Type]]="Employee",Reference!E$6,IF(OR(PROGRAM4_STAFF[[#This Row],[Type]]="Contractor",PROGRAM4_STAFF[[#This Row],[Type]]="SOW"),Reference!E$7,0))</f>
        <v>160</v>
      </c>
      <c r="O32" s="39">
        <f>IF(PROGRAM4_STAFF[[#This Row],[Type]]="Employee",Reference!F$6,IF(OR(PROGRAM4_STAFF[[#This Row],[Type]]="Contractor",PROGRAM4_STAFF[[#This Row],[Type]]="SOW"),Reference!F$7,0))</f>
        <v>176</v>
      </c>
      <c r="P32" s="39">
        <f>IF(PROGRAM4_STAFF[[#This Row],[Type]]="Employee",Reference!G$6,IF(OR(PROGRAM4_STAFF[[#This Row],[Type]]="Contractor",PROGRAM4_STAFF[[#This Row],[Type]]="SOW"),Reference!G$7,0))</f>
        <v>176</v>
      </c>
      <c r="Q32" s="39">
        <f>IF(PROGRAM4_STAFF[[#This Row],[Type]]="Employee",Reference!H$6,IF(OR(PROGRAM4_STAFF[[#This Row],[Type]]="Contractor",PROGRAM4_STAFF[[#This Row],[Type]]="SOW"),Reference!H$7,0))</f>
        <v>168</v>
      </c>
      <c r="R32" s="39">
        <f>IF(PROGRAM4_STAFF[[#This Row],[Type]]="Employee",Reference!I$6,IF(OR(PROGRAM4_STAFF[[#This Row],[Type]]="Contractor",PROGRAM4_STAFF[[#This Row],[Type]]="SOW"),Reference!I$7,0))</f>
        <v>176</v>
      </c>
      <c r="S32" s="39">
        <f>IF(PROGRAM4_STAFF[[#This Row],[Type]]="Employee",Reference!J$6,IF(OR(PROGRAM4_STAFF[[#This Row],[Type]]="Contractor",PROGRAM4_STAFF[[#This Row],[Type]]="SOW"),Reference!J$7,0))</f>
        <v>184</v>
      </c>
      <c r="T32" s="39">
        <f>IF(PROGRAM4_STAFF[[#This Row],[Type]]="Employee",Reference!K$6,IF(OR(PROGRAM4_STAFF[[#This Row],[Type]]="Contractor",PROGRAM4_STAFF[[#This Row],[Type]]="SOW"),Reference!K$7,0))</f>
        <v>168</v>
      </c>
      <c r="U32" s="39">
        <f>IF(PROGRAM4_STAFF[[#This Row],[Type]]="Employee",Reference!L$6,IF(OR(PROGRAM4_STAFF[[#This Row],[Type]]="Contractor",PROGRAM4_STAFF[[#This Row],[Type]]="SOW"),Reference!L$7,0))</f>
        <v>176</v>
      </c>
      <c r="V32" s="39">
        <f>IF(PROGRAM4_STAFF[[#This Row],[Type]]="Employee",Reference!M$6,IF(OR(PROGRAM4_STAFF[[#This Row],[Type]]="Contractor",PROGRAM4_STAFF[[#This Row],[Type]]="SOW"),Reference!M$7,0))</f>
        <v>176</v>
      </c>
      <c r="W32" s="39">
        <f>IF(PROGRAM4_STAFF[[#This Row],[Type]]="Employee",Reference!N$6,IF(OR(PROGRAM4_STAFF[[#This Row],[Type]]="Contractor",PROGRAM4_STAFF[[#This Row],[Type]]="SOW"),Reference!N$7,0))</f>
        <v>168</v>
      </c>
      <c r="X32" s="39">
        <f>IF(PROGRAM4_STAFF[[#This Row],[Type]]="Employee",Reference!O$6,IF(OR(PROGRAM4_STAFF[[#This Row],[Type]]="Contractor",PROGRAM4_STAFF[[#This Row],[Type]]="SOW"),Reference!O$7,0))</f>
        <v>184</v>
      </c>
      <c r="Y32" s="130">
        <f>SUM(PROGRAM4_STAFF[[#This Row],[Jan-26]:[Dec-26]])</f>
        <v>2088</v>
      </c>
      <c r="Z32" s="38">
        <f>PROGRAM4_STAFF[[#This Row],[Rate]]*PROGRAM4_STAFF[[#This Row],[Total Hours]]</f>
        <v>73080</v>
      </c>
      <c r="AA32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32" s="36" t="str" cm="1">
        <f t="array" ref="AB32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32" s="36" t="str" cm="1">
        <f t="array" ref="AC32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32" s="36" t="str" cm="1">
        <f t="array" ref="AD32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32" s="36" t="str" cm="1">
        <f t="array" ref="AE32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32" s="36" t="str" cm="1">
        <f t="array" ref="AF32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32" s="36" t="str" cm="1">
        <f t="array" ref="AG32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32" s="36" t="str" cm="1">
        <f t="array" ref="AH32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32" s="36" t="str" cm="1">
        <f t="array" ref="AI32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32" s="36" t="str" cm="1">
        <f t="array" ref="AJ32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32" s="36" t="str" cm="1">
        <f t="array" ref="AK32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32" s="36" t="str" cm="1">
        <f t="array" ref="AL32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33" spans="1:38" x14ac:dyDescent="0.25">
      <c r="A33" s="8" t="str">
        <f t="shared" si="2"/>
        <v>Program 4</v>
      </c>
      <c r="B33" s="2" t="s">
        <v>297</v>
      </c>
      <c r="C33" s="2" t="s">
        <v>72</v>
      </c>
      <c r="D33" s="36" t="s">
        <v>8</v>
      </c>
      <c r="E33" s="36"/>
      <c r="F33" s="2" t="s">
        <v>137</v>
      </c>
      <c r="G33" s="2" t="s">
        <v>138</v>
      </c>
      <c r="H33" s="2" t="s">
        <v>69</v>
      </c>
      <c r="I33" s="37">
        <v>42814</v>
      </c>
      <c r="J33" s="37"/>
      <c r="K33" s="2"/>
      <c r="L33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35</v>
      </c>
      <c r="M33" s="39">
        <f>IF(PROGRAM4_STAFF[[#This Row],[Type]]="Employee",Reference!D$6,IF(OR(PROGRAM4_STAFF[[#This Row],[Type]]="Contractor",PROGRAM4_STAFF[[#This Row],[Type]]="SOW"),Reference!D$7,0))</f>
        <v>176</v>
      </c>
      <c r="N33" s="39">
        <f>IF(PROGRAM4_STAFF[[#This Row],[Type]]="Employee",Reference!E$6,IF(OR(PROGRAM4_STAFF[[#This Row],[Type]]="Contractor",PROGRAM4_STAFF[[#This Row],[Type]]="SOW"),Reference!E$7,0))</f>
        <v>160</v>
      </c>
      <c r="O33" s="39">
        <f>IF(PROGRAM4_STAFF[[#This Row],[Type]]="Employee",Reference!F$6,IF(OR(PROGRAM4_STAFF[[#This Row],[Type]]="Contractor",PROGRAM4_STAFF[[#This Row],[Type]]="SOW"),Reference!F$7,0))</f>
        <v>176</v>
      </c>
      <c r="P33" s="39">
        <f>IF(PROGRAM4_STAFF[[#This Row],[Type]]="Employee",Reference!G$6,IF(OR(PROGRAM4_STAFF[[#This Row],[Type]]="Contractor",PROGRAM4_STAFF[[#This Row],[Type]]="SOW"),Reference!G$7,0))</f>
        <v>176</v>
      </c>
      <c r="Q33" s="39">
        <f>IF(PROGRAM4_STAFF[[#This Row],[Type]]="Employee",Reference!H$6,IF(OR(PROGRAM4_STAFF[[#This Row],[Type]]="Contractor",PROGRAM4_STAFF[[#This Row],[Type]]="SOW"),Reference!H$7,0))</f>
        <v>168</v>
      </c>
      <c r="R33" s="39">
        <f>IF(PROGRAM4_STAFF[[#This Row],[Type]]="Employee",Reference!I$6,IF(OR(PROGRAM4_STAFF[[#This Row],[Type]]="Contractor",PROGRAM4_STAFF[[#This Row],[Type]]="SOW"),Reference!I$7,0))</f>
        <v>176</v>
      </c>
      <c r="S33" s="39">
        <f>IF(PROGRAM4_STAFF[[#This Row],[Type]]="Employee",Reference!J$6,IF(OR(PROGRAM4_STAFF[[#This Row],[Type]]="Contractor",PROGRAM4_STAFF[[#This Row],[Type]]="SOW"),Reference!J$7,0))</f>
        <v>184</v>
      </c>
      <c r="T33" s="39">
        <f>IF(PROGRAM4_STAFF[[#This Row],[Type]]="Employee",Reference!K$6,IF(OR(PROGRAM4_STAFF[[#This Row],[Type]]="Contractor",PROGRAM4_STAFF[[#This Row],[Type]]="SOW"),Reference!K$7,0))</f>
        <v>168</v>
      </c>
      <c r="U33" s="39">
        <f>IF(PROGRAM4_STAFF[[#This Row],[Type]]="Employee",Reference!L$6,IF(OR(PROGRAM4_STAFF[[#This Row],[Type]]="Contractor",PROGRAM4_STAFF[[#This Row],[Type]]="SOW"),Reference!L$7,0))</f>
        <v>176</v>
      </c>
      <c r="V33" s="39">
        <f>IF(PROGRAM4_STAFF[[#This Row],[Type]]="Employee",Reference!M$6,IF(OR(PROGRAM4_STAFF[[#This Row],[Type]]="Contractor",PROGRAM4_STAFF[[#This Row],[Type]]="SOW"),Reference!M$7,0))</f>
        <v>176</v>
      </c>
      <c r="W33" s="39">
        <f>IF(PROGRAM4_STAFF[[#This Row],[Type]]="Employee",Reference!N$6,IF(OR(PROGRAM4_STAFF[[#This Row],[Type]]="Contractor",PROGRAM4_STAFF[[#This Row],[Type]]="SOW"),Reference!N$7,0))</f>
        <v>168</v>
      </c>
      <c r="X33" s="39">
        <f>IF(PROGRAM4_STAFF[[#This Row],[Type]]="Employee",Reference!O$6,IF(OR(PROGRAM4_STAFF[[#This Row],[Type]]="Contractor",PROGRAM4_STAFF[[#This Row],[Type]]="SOW"),Reference!O$7,0))</f>
        <v>184</v>
      </c>
      <c r="Y33" s="130">
        <f>SUM(PROGRAM4_STAFF[[#This Row],[Jan-26]:[Dec-26]])</f>
        <v>2088</v>
      </c>
      <c r="Z33" s="38">
        <f>PROGRAM4_STAFF[[#This Row],[Rate]]*PROGRAM4_STAFF[[#This Row],[Total Hours]]</f>
        <v>73080</v>
      </c>
      <c r="AA33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33" s="36" t="str" cm="1">
        <f t="array" ref="AB33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33" s="36" t="str" cm="1">
        <f t="array" ref="AC33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33" s="36" t="str" cm="1">
        <f t="array" ref="AD33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33" s="36" t="str" cm="1">
        <f t="array" ref="AE33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33" s="36" t="str" cm="1">
        <f t="array" ref="AF33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33" s="36" t="str" cm="1">
        <f t="array" ref="AG33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33" s="36" t="str" cm="1">
        <f t="array" ref="AH33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33" s="36" t="str" cm="1">
        <f t="array" ref="AI33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33" s="36" t="str" cm="1">
        <f t="array" ref="AJ33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33" s="36" t="str" cm="1">
        <f t="array" ref="AK33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33" s="36" t="str" cm="1">
        <f t="array" ref="AL33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34" spans="1:38" x14ac:dyDescent="0.25">
      <c r="A34" s="8" t="str">
        <f t="shared" si="2"/>
        <v>Program 4</v>
      </c>
      <c r="B34" s="2" t="s">
        <v>298</v>
      </c>
      <c r="C34" s="2" t="s">
        <v>168</v>
      </c>
      <c r="D34" s="36" t="s">
        <v>10</v>
      </c>
      <c r="E34" s="36"/>
      <c r="F34" s="2" t="s">
        <v>137</v>
      </c>
      <c r="G34" s="2" t="s">
        <v>138</v>
      </c>
      <c r="H34" s="2" t="s">
        <v>69</v>
      </c>
      <c r="I34" s="40">
        <v>45453</v>
      </c>
      <c r="J34" s="37"/>
      <c r="K34" s="2" t="s">
        <v>172</v>
      </c>
      <c r="L34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25</v>
      </c>
      <c r="M34" s="39">
        <f>IF(PROGRAM4_STAFF[[#This Row],[Type]]="Employee",Reference!D$6,IF(OR(PROGRAM4_STAFF[[#This Row],[Type]]="Contractor",PROGRAM4_STAFF[[#This Row],[Type]]="SOW"),Reference!D$7,0))</f>
        <v>160</v>
      </c>
      <c r="N34" s="39">
        <f>IF(PROGRAM4_STAFF[[#This Row],[Type]]="Employee",Reference!E$6,IF(OR(PROGRAM4_STAFF[[#This Row],[Type]]="Contractor",PROGRAM4_STAFF[[#This Row],[Type]]="SOW"),Reference!E$7,0))</f>
        <v>152</v>
      </c>
      <c r="O34" s="39">
        <f>IF(PROGRAM4_STAFF[[#This Row],[Type]]="Employee",Reference!F$6,IF(OR(PROGRAM4_STAFF[[#This Row],[Type]]="Contractor",PROGRAM4_STAFF[[#This Row],[Type]]="SOW"),Reference!F$7,0))</f>
        <v>176</v>
      </c>
      <c r="P34" s="39">
        <f>IF(PROGRAM4_STAFF[[#This Row],[Type]]="Employee",Reference!G$6,IF(OR(PROGRAM4_STAFF[[#This Row],[Type]]="Contractor",PROGRAM4_STAFF[[#This Row],[Type]]="SOW"),Reference!G$7,0))</f>
        <v>176</v>
      </c>
      <c r="Q34" s="39">
        <f>IF(PROGRAM4_STAFF[[#This Row],[Type]]="Employee",Reference!H$6,IF(OR(PROGRAM4_STAFF[[#This Row],[Type]]="Contractor",PROGRAM4_STAFF[[#This Row],[Type]]="SOW"),Reference!H$7,0))</f>
        <v>160</v>
      </c>
      <c r="R34" s="39">
        <f>IF(PROGRAM4_STAFF[[#This Row],[Type]]="Employee",Reference!I$6,IF(OR(PROGRAM4_STAFF[[#This Row],[Type]]="Contractor",PROGRAM4_STAFF[[#This Row],[Type]]="SOW"),Reference!I$7,0))</f>
        <v>168</v>
      </c>
      <c r="S34" s="39">
        <f>IF(PROGRAM4_STAFF[[#This Row],[Type]]="Employee",Reference!J$6,IF(OR(PROGRAM4_STAFF[[#This Row],[Type]]="Contractor",PROGRAM4_STAFF[[#This Row],[Type]]="SOW"),Reference!J$7,0))</f>
        <v>176</v>
      </c>
      <c r="T34" s="39">
        <f>IF(PROGRAM4_STAFF[[#This Row],[Type]]="Employee",Reference!K$6,IF(OR(PROGRAM4_STAFF[[#This Row],[Type]]="Contractor",PROGRAM4_STAFF[[#This Row],[Type]]="SOW"),Reference!K$7,0))</f>
        <v>168</v>
      </c>
      <c r="U34" s="39">
        <f>IF(PROGRAM4_STAFF[[#This Row],[Type]]="Employee",Reference!L$6,IF(OR(PROGRAM4_STAFF[[#This Row],[Type]]="Contractor",PROGRAM4_STAFF[[#This Row],[Type]]="SOW"),Reference!L$7,0))</f>
        <v>168</v>
      </c>
      <c r="V34" s="39">
        <f>IF(PROGRAM4_STAFF[[#This Row],[Type]]="Employee",Reference!M$6,IF(OR(PROGRAM4_STAFF[[#This Row],[Type]]="Contractor",PROGRAM4_STAFF[[#This Row],[Type]]="SOW"),Reference!M$7,0))</f>
        <v>176</v>
      </c>
      <c r="W34" s="39">
        <f>IF(PROGRAM4_STAFF[[#This Row],[Type]]="Employee",Reference!N$6,IF(OR(PROGRAM4_STAFF[[#This Row],[Type]]="Contractor",PROGRAM4_STAFF[[#This Row],[Type]]="SOW"),Reference!N$7,0))</f>
        <v>160</v>
      </c>
      <c r="X34" s="39">
        <f>IF(PROGRAM4_STAFF[[#This Row],[Type]]="Employee",Reference!O$6,IF(OR(PROGRAM4_STAFF[[#This Row],[Type]]="Contractor",PROGRAM4_STAFF[[#This Row],[Type]]="SOW"),Reference!O$7,0))</f>
        <v>176</v>
      </c>
      <c r="Y34" s="130">
        <f>SUM(PROGRAM4_STAFF[[#This Row],[Jan-26]:[Dec-26]])</f>
        <v>2016</v>
      </c>
      <c r="Z34" s="38">
        <f>PROGRAM4_STAFF[[#This Row],[Rate]]*PROGRAM4_STAFF[[#This Row],[Total Hours]]</f>
        <v>50400</v>
      </c>
      <c r="AA34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34" s="36" t="str" cm="1">
        <f t="array" ref="AB34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34" s="36" t="str" cm="1">
        <f t="array" ref="AC34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34" s="36" t="str" cm="1">
        <f t="array" ref="AD34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34" s="36" t="str" cm="1">
        <f t="array" ref="AE34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34" s="36" t="str" cm="1">
        <f t="array" ref="AF34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34" s="36" t="str" cm="1">
        <f t="array" ref="AG34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34" s="36" t="str" cm="1">
        <f t="array" ref="AH34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34" s="36" t="str" cm="1">
        <f t="array" ref="AI34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34" s="36" t="str" cm="1">
        <f t="array" ref="AJ34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34" s="36" t="str" cm="1">
        <f t="array" ref="AK34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34" s="36" t="str" cm="1">
        <f t="array" ref="AL34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35" spans="1:38" x14ac:dyDescent="0.25">
      <c r="A35" s="8" t="str">
        <f t="shared" si="2"/>
        <v>Program 4</v>
      </c>
      <c r="B35" s="2" t="s">
        <v>299</v>
      </c>
      <c r="C35" s="2" t="s">
        <v>126</v>
      </c>
      <c r="D35" s="36" t="s">
        <v>9</v>
      </c>
      <c r="E35" s="36"/>
      <c r="F35" s="2" t="s">
        <v>136</v>
      </c>
      <c r="G35" s="2" t="s">
        <v>135</v>
      </c>
      <c r="H35" s="2" t="s">
        <v>69</v>
      </c>
      <c r="I35" s="37">
        <v>39650</v>
      </c>
      <c r="J35" s="37"/>
      <c r="K35" s="2" t="s">
        <v>175</v>
      </c>
      <c r="L35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25</v>
      </c>
      <c r="M35" s="39">
        <f>IF(PROGRAM4_STAFF[[#This Row],[Type]]="Employee",Reference!D$6,IF(OR(PROGRAM4_STAFF[[#This Row],[Type]]="Contractor",PROGRAM4_STAFF[[#This Row],[Type]]="SOW"),Reference!D$7,0))</f>
        <v>160</v>
      </c>
      <c r="N35" s="39">
        <f>IF(PROGRAM4_STAFF[[#This Row],[Type]]="Employee",Reference!E$6,IF(OR(PROGRAM4_STAFF[[#This Row],[Type]]="Contractor",PROGRAM4_STAFF[[#This Row],[Type]]="SOW"),Reference!E$7,0))</f>
        <v>152</v>
      </c>
      <c r="O35" s="39">
        <f>IF(PROGRAM4_STAFF[[#This Row],[Type]]="Employee",Reference!F$6,IF(OR(PROGRAM4_STAFF[[#This Row],[Type]]="Contractor",PROGRAM4_STAFF[[#This Row],[Type]]="SOW"),Reference!F$7,0))</f>
        <v>176</v>
      </c>
      <c r="P35" s="39">
        <f>IF(PROGRAM4_STAFF[[#This Row],[Type]]="Employee",Reference!G$6,IF(OR(PROGRAM4_STAFF[[#This Row],[Type]]="Contractor",PROGRAM4_STAFF[[#This Row],[Type]]="SOW"),Reference!G$7,0))</f>
        <v>176</v>
      </c>
      <c r="Q35" s="39">
        <f>IF(PROGRAM4_STAFF[[#This Row],[Type]]="Employee",Reference!H$6,IF(OR(PROGRAM4_STAFF[[#This Row],[Type]]="Contractor",PROGRAM4_STAFF[[#This Row],[Type]]="SOW"),Reference!H$7,0))</f>
        <v>160</v>
      </c>
      <c r="R35" s="39">
        <f>IF(PROGRAM4_STAFF[[#This Row],[Type]]="Employee",Reference!I$6,IF(OR(PROGRAM4_STAFF[[#This Row],[Type]]="Contractor",PROGRAM4_STAFF[[#This Row],[Type]]="SOW"),Reference!I$7,0))</f>
        <v>168</v>
      </c>
      <c r="S35" s="39">
        <f>IF(PROGRAM4_STAFF[[#This Row],[Type]]="Employee",Reference!J$6,IF(OR(PROGRAM4_STAFF[[#This Row],[Type]]="Contractor",PROGRAM4_STAFF[[#This Row],[Type]]="SOW"),Reference!J$7,0))</f>
        <v>176</v>
      </c>
      <c r="T35" s="39">
        <f>IF(PROGRAM4_STAFF[[#This Row],[Type]]="Employee",Reference!K$6,IF(OR(PROGRAM4_STAFF[[#This Row],[Type]]="Contractor",PROGRAM4_STAFF[[#This Row],[Type]]="SOW"),Reference!K$7,0))</f>
        <v>168</v>
      </c>
      <c r="U35" s="39">
        <f>IF(PROGRAM4_STAFF[[#This Row],[Type]]="Employee",Reference!L$6,IF(OR(PROGRAM4_STAFF[[#This Row],[Type]]="Contractor",PROGRAM4_STAFF[[#This Row],[Type]]="SOW"),Reference!L$7,0))</f>
        <v>168</v>
      </c>
      <c r="V35" s="39">
        <f>IF(PROGRAM4_STAFF[[#This Row],[Type]]="Employee",Reference!M$6,IF(OR(PROGRAM4_STAFF[[#This Row],[Type]]="Contractor",PROGRAM4_STAFF[[#This Row],[Type]]="SOW"),Reference!M$7,0))</f>
        <v>176</v>
      </c>
      <c r="W35" s="39">
        <f>IF(PROGRAM4_STAFF[[#This Row],[Type]]="Employee",Reference!N$6,IF(OR(PROGRAM4_STAFF[[#This Row],[Type]]="Contractor",PROGRAM4_STAFF[[#This Row],[Type]]="SOW"),Reference!N$7,0))</f>
        <v>160</v>
      </c>
      <c r="X35" s="39">
        <f>IF(PROGRAM4_STAFF[[#This Row],[Type]]="Employee",Reference!O$6,IF(OR(PROGRAM4_STAFF[[#This Row],[Type]]="Contractor",PROGRAM4_STAFF[[#This Row],[Type]]="SOW"),Reference!O$7,0))</f>
        <v>176</v>
      </c>
      <c r="Y35" s="130">
        <f>SUM(PROGRAM4_STAFF[[#This Row],[Jan-26]:[Dec-26]])</f>
        <v>2016</v>
      </c>
      <c r="Z35" s="38">
        <f>PROGRAM4_STAFF[[#This Row],[Rate]]*PROGRAM4_STAFF[[#This Row],[Total Hours]]</f>
        <v>50400</v>
      </c>
      <c r="AA35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35" s="36" t="str" cm="1">
        <f t="array" ref="AB35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35" s="36" t="str" cm="1">
        <f t="array" ref="AC35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35" s="36" t="str" cm="1">
        <f t="array" ref="AD35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35" s="36" t="str" cm="1">
        <f t="array" ref="AE35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35" s="36" t="str" cm="1">
        <f t="array" ref="AF35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35" s="36" t="str" cm="1">
        <f t="array" ref="AG35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35" s="36" t="str" cm="1">
        <f t="array" ref="AH35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35" s="36" t="str" cm="1">
        <f t="array" ref="AI35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35" s="36" t="str" cm="1">
        <f t="array" ref="AJ35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35" s="36" t="str" cm="1">
        <f t="array" ref="AK35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35" s="36" t="str" cm="1">
        <f t="array" ref="AL35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36" spans="1:38" x14ac:dyDescent="0.25">
      <c r="A36" s="8" t="str">
        <f t="shared" si="2"/>
        <v>Program 4</v>
      </c>
      <c r="B36" s="2" t="s">
        <v>300</v>
      </c>
      <c r="C36" s="2" t="s">
        <v>168</v>
      </c>
      <c r="D36" s="36" t="s">
        <v>10</v>
      </c>
      <c r="E36" s="36"/>
      <c r="F36" s="2" t="s">
        <v>137</v>
      </c>
      <c r="G36" s="2" t="s">
        <v>138</v>
      </c>
      <c r="H36" s="2" t="s">
        <v>69</v>
      </c>
      <c r="I36" s="40">
        <v>45453</v>
      </c>
      <c r="J36" s="37"/>
      <c r="K36" s="2" t="s">
        <v>172</v>
      </c>
      <c r="L36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25</v>
      </c>
      <c r="M36" s="39">
        <f>IF(PROGRAM4_STAFF[[#This Row],[Type]]="Employee",Reference!D$6,IF(OR(PROGRAM4_STAFF[[#This Row],[Type]]="Contractor",PROGRAM4_STAFF[[#This Row],[Type]]="SOW"),Reference!D$7,0))</f>
        <v>160</v>
      </c>
      <c r="N36" s="39">
        <f>IF(PROGRAM4_STAFF[[#This Row],[Type]]="Employee",Reference!E$6,IF(OR(PROGRAM4_STAFF[[#This Row],[Type]]="Contractor",PROGRAM4_STAFF[[#This Row],[Type]]="SOW"),Reference!E$7,0))</f>
        <v>152</v>
      </c>
      <c r="O36" s="39">
        <f>IF(PROGRAM4_STAFF[[#This Row],[Type]]="Employee",Reference!F$6,IF(OR(PROGRAM4_STAFF[[#This Row],[Type]]="Contractor",PROGRAM4_STAFF[[#This Row],[Type]]="SOW"),Reference!F$7,0))</f>
        <v>176</v>
      </c>
      <c r="P36" s="39">
        <f>IF(PROGRAM4_STAFF[[#This Row],[Type]]="Employee",Reference!G$6,IF(OR(PROGRAM4_STAFF[[#This Row],[Type]]="Contractor",PROGRAM4_STAFF[[#This Row],[Type]]="SOW"),Reference!G$7,0))</f>
        <v>176</v>
      </c>
      <c r="Q36" s="39">
        <f>IF(PROGRAM4_STAFF[[#This Row],[Type]]="Employee",Reference!H$6,IF(OR(PROGRAM4_STAFF[[#This Row],[Type]]="Contractor",PROGRAM4_STAFF[[#This Row],[Type]]="SOW"),Reference!H$7,0))</f>
        <v>160</v>
      </c>
      <c r="R36" s="39">
        <f>IF(PROGRAM4_STAFF[[#This Row],[Type]]="Employee",Reference!I$6,IF(OR(PROGRAM4_STAFF[[#This Row],[Type]]="Contractor",PROGRAM4_STAFF[[#This Row],[Type]]="SOW"),Reference!I$7,0))</f>
        <v>168</v>
      </c>
      <c r="S36" s="39">
        <f>IF(PROGRAM4_STAFF[[#This Row],[Type]]="Employee",Reference!J$6,IF(OR(PROGRAM4_STAFF[[#This Row],[Type]]="Contractor",PROGRAM4_STAFF[[#This Row],[Type]]="SOW"),Reference!J$7,0))</f>
        <v>176</v>
      </c>
      <c r="T36" s="39">
        <f>IF(PROGRAM4_STAFF[[#This Row],[Type]]="Employee",Reference!K$6,IF(OR(PROGRAM4_STAFF[[#This Row],[Type]]="Contractor",PROGRAM4_STAFF[[#This Row],[Type]]="SOW"),Reference!K$7,0))</f>
        <v>168</v>
      </c>
      <c r="U36" s="39">
        <f>IF(PROGRAM4_STAFF[[#This Row],[Type]]="Employee",Reference!L$6,IF(OR(PROGRAM4_STAFF[[#This Row],[Type]]="Contractor",PROGRAM4_STAFF[[#This Row],[Type]]="SOW"),Reference!L$7,0))</f>
        <v>168</v>
      </c>
      <c r="V36" s="39">
        <f>IF(PROGRAM4_STAFF[[#This Row],[Type]]="Employee",Reference!M$6,IF(OR(PROGRAM4_STAFF[[#This Row],[Type]]="Contractor",PROGRAM4_STAFF[[#This Row],[Type]]="SOW"),Reference!M$7,0))</f>
        <v>176</v>
      </c>
      <c r="W36" s="39">
        <f>IF(PROGRAM4_STAFF[[#This Row],[Type]]="Employee",Reference!N$6,IF(OR(PROGRAM4_STAFF[[#This Row],[Type]]="Contractor",PROGRAM4_STAFF[[#This Row],[Type]]="SOW"),Reference!N$7,0))</f>
        <v>160</v>
      </c>
      <c r="X36" s="39">
        <f>IF(PROGRAM4_STAFF[[#This Row],[Type]]="Employee",Reference!O$6,IF(OR(PROGRAM4_STAFF[[#This Row],[Type]]="Contractor",PROGRAM4_STAFF[[#This Row],[Type]]="SOW"),Reference!O$7,0))</f>
        <v>176</v>
      </c>
      <c r="Y36" s="130">
        <f>SUM(PROGRAM4_STAFF[[#This Row],[Jan-26]:[Dec-26]])</f>
        <v>2016</v>
      </c>
      <c r="Z36" s="38">
        <f>PROGRAM4_STAFF[[#This Row],[Rate]]*PROGRAM4_STAFF[[#This Row],[Total Hours]]</f>
        <v>50400</v>
      </c>
      <c r="AA36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36" s="36" t="str" cm="1">
        <f t="array" ref="AB36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36" s="36" t="str" cm="1">
        <f t="array" ref="AC36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36" s="36" t="str" cm="1">
        <f t="array" ref="AD36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36" s="36" t="str" cm="1">
        <f t="array" ref="AE36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36" s="36" t="str" cm="1">
        <f t="array" ref="AF36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36" s="36" t="str" cm="1">
        <f t="array" ref="AG36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36" s="36" t="str" cm="1">
        <f t="array" ref="AH36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36" s="36" t="str" cm="1">
        <f t="array" ref="AI36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36" s="36" t="str" cm="1">
        <f t="array" ref="AJ36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36" s="36" t="str" cm="1">
        <f t="array" ref="AK36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36" s="36" t="str" cm="1">
        <f t="array" ref="AL36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37" spans="1:38" x14ac:dyDescent="0.25">
      <c r="A37" s="8" t="str">
        <f t="shared" si="2"/>
        <v>Program 4</v>
      </c>
      <c r="B37" s="2" t="s">
        <v>301</v>
      </c>
      <c r="C37" s="2" t="s">
        <v>168</v>
      </c>
      <c r="D37" s="36" t="s">
        <v>10</v>
      </c>
      <c r="E37" s="36"/>
      <c r="F37" s="2" t="s">
        <v>137</v>
      </c>
      <c r="G37" s="2" t="s">
        <v>138</v>
      </c>
      <c r="H37" s="2" t="s">
        <v>69</v>
      </c>
      <c r="I37" s="37">
        <v>45453</v>
      </c>
      <c r="J37" s="37"/>
      <c r="K37" s="2" t="s">
        <v>172</v>
      </c>
      <c r="L37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25</v>
      </c>
      <c r="M37" s="39">
        <f>IF(PROGRAM4_STAFF[[#This Row],[Type]]="Employee",Reference!D$6,IF(OR(PROGRAM4_STAFF[[#This Row],[Type]]="Contractor",PROGRAM4_STAFF[[#This Row],[Type]]="SOW"),Reference!D$7,0))</f>
        <v>160</v>
      </c>
      <c r="N37" s="39">
        <f>IF(PROGRAM4_STAFF[[#This Row],[Type]]="Employee",Reference!E$6,IF(OR(PROGRAM4_STAFF[[#This Row],[Type]]="Contractor",PROGRAM4_STAFF[[#This Row],[Type]]="SOW"),Reference!E$7,0))</f>
        <v>152</v>
      </c>
      <c r="O37" s="39">
        <f>IF(PROGRAM4_STAFF[[#This Row],[Type]]="Employee",Reference!F$6,IF(OR(PROGRAM4_STAFF[[#This Row],[Type]]="Contractor",PROGRAM4_STAFF[[#This Row],[Type]]="SOW"),Reference!F$7,0))</f>
        <v>176</v>
      </c>
      <c r="P37" s="39">
        <f>IF(PROGRAM4_STAFF[[#This Row],[Type]]="Employee",Reference!G$6,IF(OR(PROGRAM4_STAFF[[#This Row],[Type]]="Contractor",PROGRAM4_STAFF[[#This Row],[Type]]="SOW"),Reference!G$7,0))</f>
        <v>176</v>
      </c>
      <c r="Q37" s="39">
        <f>IF(PROGRAM4_STAFF[[#This Row],[Type]]="Employee",Reference!H$6,IF(OR(PROGRAM4_STAFF[[#This Row],[Type]]="Contractor",PROGRAM4_STAFF[[#This Row],[Type]]="SOW"),Reference!H$7,0))</f>
        <v>160</v>
      </c>
      <c r="R37" s="39">
        <f>IF(PROGRAM4_STAFF[[#This Row],[Type]]="Employee",Reference!I$6,IF(OR(PROGRAM4_STAFF[[#This Row],[Type]]="Contractor",PROGRAM4_STAFF[[#This Row],[Type]]="SOW"),Reference!I$7,0))</f>
        <v>168</v>
      </c>
      <c r="S37" s="39">
        <f>IF(PROGRAM4_STAFF[[#This Row],[Type]]="Employee",Reference!J$6,IF(OR(PROGRAM4_STAFF[[#This Row],[Type]]="Contractor",PROGRAM4_STAFF[[#This Row],[Type]]="SOW"),Reference!J$7,0))</f>
        <v>176</v>
      </c>
      <c r="T37" s="39">
        <f>IF(PROGRAM4_STAFF[[#This Row],[Type]]="Employee",Reference!K$6,IF(OR(PROGRAM4_STAFF[[#This Row],[Type]]="Contractor",PROGRAM4_STAFF[[#This Row],[Type]]="SOW"),Reference!K$7,0))</f>
        <v>168</v>
      </c>
      <c r="U37" s="39">
        <f>IF(PROGRAM4_STAFF[[#This Row],[Type]]="Employee",Reference!L$6,IF(OR(PROGRAM4_STAFF[[#This Row],[Type]]="Contractor",PROGRAM4_STAFF[[#This Row],[Type]]="SOW"),Reference!L$7,0))</f>
        <v>168</v>
      </c>
      <c r="V37" s="39">
        <f>IF(PROGRAM4_STAFF[[#This Row],[Type]]="Employee",Reference!M$6,IF(OR(PROGRAM4_STAFF[[#This Row],[Type]]="Contractor",PROGRAM4_STAFF[[#This Row],[Type]]="SOW"),Reference!M$7,0))</f>
        <v>176</v>
      </c>
      <c r="W37" s="39">
        <f>IF(PROGRAM4_STAFF[[#This Row],[Type]]="Employee",Reference!N$6,IF(OR(PROGRAM4_STAFF[[#This Row],[Type]]="Contractor",PROGRAM4_STAFF[[#This Row],[Type]]="SOW"),Reference!N$7,0))</f>
        <v>160</v>
      </c>
      <c r="X37" s="39">
        <f>IF(PROGRAM4_STAFF[[#This Row],[Type]]="Employee",Reference!O$6,IF(OR(PROGRAM4_STAFF[[#This Row],[Type]]="Contractor",PROGRAM4_STAFF[[#This Row],[Type]]="SOW"),Reference!O$7,0))</f>
        <v>176</v>
      </c>
      <c r="Y37" s="130">
        <f>SUM(PROGRAM4_STAFF[[#This Row],[Jan-26]:[Dec-26]])</f>
        <v>2016</v>
      </c>
      <c r="Z37" s="38">
        <f>PROGRAM4_STAFF[[#This Row],[Rate]]*PROGRAM4_STAFF[[#This Row],[Total Hours]]</f>
        <v>50400</v>
      </c>
      <c r="AA37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37" s="36" t="str" cm="1">
        <f t="array" ref="AB37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37" s="36" t="str" cm="1">
        <f t="array" ref="AC37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37" s="36" t="str" cm="1">
        <f t="array" ref="AD37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37" s="36" t="str" cm="1">
        <f t="array" ref="AE37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37" s="36" t="str" cm="1">
        <f t="array" ref="AF37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37" s="36" t="str" cm="1">
        <f t="array" ref="AG37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37" s="36" t="str" cm="1">
        <f t="array" ref="AH37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37" s="36" t="str" cm="1">
        <f t="array" ref="AI37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37" s="36" t="str" cm="1">
        <f t="array" ref="AJ37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37" s="36" t="str" cm="1">
        <f t="array" ref="AK37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37" s="36" t="str" cm="1">
        <f t="array" ref="AL37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38" spans="1:38" x14ac:dyDescent="0.25">
      <c r="A38" s="8" t="str">
        <f t="shared" si="2"/>
        <v>Program 4</v>
      </c>
      <c r="B38" s="2" t="s">
        <v>302</v>
      </c>
      <c r="C38" s="2" t="s">
        <v>130</v>
      </c>
      <c r="D38" s="36" t="s">
        <v>9</v>
      </c>
      <c r="E38" s="36"/>
      <c r="F38" s="2" t="s">
        <v>158</v>
      </c>
      <c r="G38" s="2" t="s">
        <v>159</v>
      </c>
      <c r="H38" s="2" t="s">
        <v>68</v>
      </c>
      <c r="I38" s="37">
        <v>45453</v>
      </c>
      <c r="J38" s="37"/>
      <c r="K38" s="2" t="s">
        <v>174</v>
      </c>
      <c r="L38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65</v>
      </c>
      <c r="M38" s="39">
        <f>IF(PROGRAM4_STAFF[[#This Row],[Type]]="Employee",Reference!D$6,IF(OR(PROGRAM4_STAFF[[#This Row],[Type]]="Contractor",PROGRAM4_STAFF[[#This Row],[Type]]="SOW"),Reference!D$7,0))</f>
        <v>160</v>
      </c>
      <c r="N38" s="39">
        <f>IF(PROGRAM4_STAFF[[#This Row],[Type]]="Employee",Reference!E$6,IF(OR(PROGRAM4_STAFF[[#This Row],[Type]]="Contractor",PROGRAM4_STAFF[[#This Row],[Type]]="SOW"),Reference!E$7,0))</f>
        <v>152</v>
      </c>
      <c r="O38" s="39">
        <f>IF(PROGRAM4_STAFF[[#This Row],[Type]]="Employee",Reference!F$6,IF(OR(PROGRAM4_STAFF[[#This Row],[Type]]="Contractor",PROGRAM4_STAFF[[#This Row],[Type]]="SOW"),Reference!F$7,0))</f>
        <v>176</v>
      </c>
      <c r="P38" s="39">
        <f>IF(PROGRAM4_STAFF[[#This Row],[Type]]="Employee",Reference!G$6,IF(OR(PROGRAM4_STAFF[[#This Row],[Type]]="Contractor",PROGRAM4_STAFF[[#This Row],[Type]]="SOW"),Reference!G$7,0))</f>
        <v>176</v>
      </c>
      <c r="Q38" s="39">
        <f>IF(PROGRAM4_STAFF[[#This Row],[Type]]="Employee",Reference!H$6,IF(OR(PROGRAM4_STAFF[[#This Row],[Type]]="Contractor",PROGRAM4_STAFF[[#This Row],[Type]]="SOW"),Reference!H$7,0))</f>
        <v>160</v>
      </c>
      <c r="R38" s="39">
        <f>IF(PROGRAM4_STAFF[[#This Row],[Type]]="Employee",Reference!I$6,IF(OR(PROGRAM4_STAFF[[#This Row],[Type]]="Contractor",PROGRAM4_STAFF[[#This Row],[Type]]="SOW"),Reference!I$7,0))</f>
        <v>168</v>
      </c>
      <c r="S38" s="39">
        <f>IF(PROGRAM4_STAFF[[#This Row],[Type]]="Employee",Reference!J$6,IF(OR(PROGRAM4_STAFF[[#This Row],[Type]]="Contractor",PROGRAM4_STAFF[[#This Row],[Type]]="SOW"),Reference!J$7,0))</f>
        <v>176</v>
      </c>
      <c r="T38" s="39">
        <f>IF(PROGRAM4_STAFF[[#This Row],[Type]]="Employee",Reference!K$6,IF(OR(PROGRAM4_STAFF[[#This Row],[Type]]="Contractor",PROGRAM4_STAFF[[#This Row],[Type]]="SOW"),Reference!K$7,0))</f>
        <v>168</v>
      </c>
      <c r="U38" s="39">
        <f>IF(PROGRAM4_STAFF[[#This Row],[Type]]="Employee",Reference!L$6,IF(OR(PROGRAM4_STAFF[[#This Row],[Type]]="Contractor",PROGRAM4_STAFF[[#This Row],[Type]]="SOW"),Reference!L$7,0))</f>
        <v>168</v>
      </c>
      <c r="V38" s="39">
        <f>IF(PROGRAM4_STAFF[[#This Row],[Type]]="Employee",Reference!M$6,IF(OR(PROGRAM4_STAFF[[#This Row],[Type]]="Contractor",PROGRAM4_STAFF[[#This Row],[Type]]="SOW"),Reference!M$7,0))</f>
        <v>176</v>
      </c>
      <c r="W38" s="39">
        <f>IF(PROGRAM4_STAFF[[#This Row],[Type]]="Employee",Reference!N$6,IF(OR(PROGRAM4_STAFF[[#This Row],[Type]]="Contractor",PROGRAM4_STAFF[[#This Row],[Type]]="SOW"),Reference!N$7,0))</f>
        <v>160</v>
      </c>
      <c r="X38" s="39">
        <f>IF(PROGRAM4_STAFF[[#This Row],[Type]]="Employee",Reference!O$6,IF(OR(PROGRAM4_STAFF[[#This Row],[Type]]="Contractor",PROGRAM4_STAFF[[#This Row],[Type]]="SOW"),Reference!O$7,0))</f>
        <v>176</v>
      </c>
      <c r="Y38" s="130">
        <f>SUM(PROGRAM4_STAFF[[#This Row],[Jan-26]:[Dec-26]])</f>
        <v>2016</v>
      </c>
      <c r="Z38" s="38">
        <f>PROGRAM4_STAFF[[#This Row],[Rate]]*PROGRAM4_STAFF[[#This Row],[Total Hours]]</f>
        <v>131040</v>
      </c>
      <c r="AA38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38" s="36" t="str" cm="1">
        <f t="array" ref="AB38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38" s="36" t="str" cm="1">
        <f t="array" ref="AC38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38" s="36" t="str" cm="1">
        <f t="array" ref="AD38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38" s="36" t="str" cm="1">
        <f t="array" ref="AE38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38" s="36" t="str" cm="1">
        <f t="array" ref="AF38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38" s="36" t="str" cm="1">
        <f t="array" ref="AG38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38" s="36" t="str" cm="1">
        <f t="array" ref="AH38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38" s="36" t="str" cm="1">
        <f t="array" ref="AI38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38" s="36" t="str" cm="1">
        <f t="array" ref="AJ38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38" s="36" t="str" cm="1">
        <f t="array" ref="AK38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38" s="36" t="str" cm="1">
        <f t="array" ref="AL38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39" spans="1:38" x14ac:dyDescent="0.25">
      <c r="A39" s="8" t="str">
        <f t="shared" si="2"/>
        <v>Program 4</v>
      </c>
      <c r="B39" s="2" t="s">
        <v>303</v>
      </c>
      <c r="C39" s="2" t="s">
        <v>128</v>
      </c>
      <c r="D39" s="36" t="s">
        <v>9</v>
      </c>
      <c r="E39" s="36" t="s">
        <v>5</v>
      </c>
      <c r="F39" s="2" t="s">
        <v>137</v>
      </c>
      <c r="G39" s="2" t="s">
        <v>138</v>
      </c>
      <c r="H39" s="2" t="s">
        <v>69</v>
      </c>
      <c r="I39" s="40">
        <v>46048</v>
      </c>
      <c r="J39" s="37"/>
      <c r="K39" s="2" t="s">
        <v>175</v>
      </c>
      <c r="L39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25</v>
      </c>
      <c r="M39" s="39">
        <v>40</v>
      </c>
      <c r="N39" s="39">
        <f>IF(PROGRAM4_STAFF[[#This Row],[Type]]="Employee",Reference!E$6,IF(OR(PROGRAM4_STAFF[[#This Row],[Type]]="Contractor",PROGRAM4_STAFF[[#This Row],[Type]]="SOW"),Reference!E$7,0))</f>
        <v>152</v>
      </c>
      <c r="O39" s="39">
        <f>IF(PROGRAM4_STAFF[[#This Row],[Type]]="Employee",Reference!F$6,IF(OR(PROGRAM4_STAFF[[#This Row],[Type]]="Contractor",PROGRAM4_STAFF[[#This Row],[Type]]="SOW"),Reference!F$7,0))</f>
        <v>176</v>
      </c>
      <c r="P39" s="39">
        <f>IF(PROGRAM4_STAFF[[#This Row],[Type]]="Employee",Reference!G$6,IF(OR(PROGRAM4_STAFF[[#This Row],[Type]]="Contractor",PROGRAM4_STAFF[[#This Row],[Type]]="SOW"),Reference!G$7,0))</f>
        <v>176</v>
      </c>
      <c r="Q39" s="39">
        <f>IF(PROGRAM4_STAFF[[#This Row],[Type]]="Employee",Reference!H$6,IF(OR(PROGRAM4_STAFF[[#This Row],[Type]]="Contractor",PROGRAM4_STAFF[[#This Row],[Type]]="SOW"),Reference!H$7,0))</f>
        <v>160</v>
      </c>
      <c r="R39" s="39">
        <f>IF(PROGRAM4_STAFF[[#This Row],[Type]]="Employee",Reference!I$6,IF(OR(PROGRAM4_STAFF[[#This Row],[Type]]="Contractor",PROGRAM4_STAFF[[#This Row],[Type]]="SOW"),Reference!I$7,0))</f>
        <v>168</v>
      </c>
      <c r="S39" s="39">
        <f>IF(PROGRAM4_STAFF[[#This Row],[Type]]="Employee",Reference!J$6,IF(OR(PROGRAM4_STAFF[[#This Row],[Type]]="Contractor",PROGRAM4_STAFF[[#This Row],[Type]]="SOW"),Reference!J$7,0))</f>
        <v>176</v>
      </c>
      <c r="T39" s="39">
        <f>IF(PROGRAM4_STAFF[[#This Row],[Type]]="Employee",Reference!K$6,IF(OR(PROGRAM4_STAFF[[#This Row],[Type]]="Contractor",PROGRAM4_STAFF[[#This Row],[Type]]="SOW"),Reference!K$7,0))</f>
        <v>168</v>
      </c>
      <c r="U39" s="39">
        <f>IF(PROGRAM4_STAFF[[#This Row],[Type]]="Employee",Reference!L$6,IF(OR(PROGRAM4_STAFF[[#This Row],[Type]]="Contractor",PROGRAM4_STAFF[[#This Row],[Type]]="SOW"),Reference!L$7,0))</f>
        <v>168</v>
      </c>
      <c r="V39" s="39">
        <f>IF(PROGRAM4_STAFF[[#This Row],[Type]]="Employee",Reference!M$6,IF(OR(PROGRAM4_STAFF[[#This Row],[Type]]="Contractor",PROGRAM4_STAFF[[#This Row],[Type]]="SOW"),Reference!M$7,0))</f>
        <v>176</v>
      </c>
      <c r="W39" s="39">
        <f>IF(PROGRAM4_STAFF[[#This Row],[Type]]="Employee",Reference!N$6,IF(OR(PROGRAM4_STAFF[[#This Row],[Type]]="Contractor",PROGRAM4_STAFF[[#This Row],[Type]]="SOW"),Reference!N$7,0))</f>
        <v>160</v>
      </c>
      <c r="X39" s="39">
        <f>IF(PROGRAM4_STAFF[[#This Row],[Type]]="Employee",Reference!O$6,IF(OR(PROGRAM4_STAFF[[#This Row],[Type]]="Contractor",PROGRAM4_STAFF[[#This Row],[Type]]="SOW"),Reference!O$7,0))</f>
        <v>176</v>
      </c>
      <c r="Y39" s="130">
        <f>SUM(PROGRAM4_STAFF[[#This Row],[Jan-26]:[Dec-26]])</f>
        <v>1896</v>
      </c>
      <c r="Z39" s="38">
        <f>PROGRAM4_STAFF[[#This Row],[Rate]]*PROGRAM4_STAFF[[#This Row],[Total Hours]]</f>
        <v>47400</v>
      </c>
      <c r="AA39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>New Hire</v>
      </c>
      <c r="AB39" s="36" t="str" cm="1">
        <f t="array" ref="AB39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39" s="36" t="str" cm="1">
        <f t="array" ref="AC39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39" s="36" t="str" cm="1">
        <f t="array" ref="AD39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39" s="36" t="str" cm="1">
        <f t="array" ref="AE39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39" s="36" t="str" cm="1">
        <f t="array" ref="AF39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39" s="36" t="str" cm="1">
        <f t="array" ref="AG39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39" s="36" t="str" cm="1">
        <f t="array" ref="AH39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39" s="36" t="str" cm="1">
        <f t="array" ref="AI39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39" s="36" t="str" cm="1">
        <f t="array" ref="AJ39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39" s="36" t="str" cm="1">
        <f t="array" ref="AK39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39" s="36" t="str" cm="1">
        <f t="array" ref="AL39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40" spans="1:38" x14ac:dyDescent="0.25">
      <c r="A40" s="8" t="str">
        <f t="shared" si="2"/>
        <v>Program 4</v>
      </c>
      <c r="B40" s="2" t="s">
        <v>304</v>
      </c>
      <c r="C40" s="2" t="s">
        <v>131</v>
      </c>
      <c r="D40" s="36" t="s">
        <v>9</v>
      </c>
      <c r="E40" s="36"/>
      <c r="F40" s="2" t="s">
        <v>137</v>
      </c>
      <c r="G40" s="2" t="s">
        <v>138</v>
      </c>
      <c r="H40" s="2" t="s">
        <v>69</v>
      </c>
      <c r="I40" s="37">
        <v>39307</v>
      </c>
      <c r="J40" s="37"/>
      <c r="K40" s="2" t="s">
        <v>175</v>
      </c>
      <c r="L40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25</v>
      </c>
      <c r="M40" s="39">
        <f>IF(PROGRAM4_STAFF[[#This Row],[Type]]="Employee",Reference!D$6,IF(OR(PROGRAM4_STAFF[[#This Row],[Type]]="Contractor",PROGRAM4_STAFF[[#This Row],[Type]]="SOW"),Reference!D$7,0))</f>
        <v>160</v>
      </c>
      <c r="N40" s="39">
        <f>IF(PROGRAM4_STAFF[[#This Row],[Type]]="Employee",Reference!E$6,IF(OR(PROGRAM4_STAFF[[#This Row],[Type]]="Contractor",PROGRAM4_STAFF[[#This Row],[Type]]="SOW"),Reference!E$7,0))</f>
        <v>152</v>
      </c>
      <c r="O40" s="39">
        <f>IF(PROGRAM4_STAFF[[#This Row],[Type]]="Employee",Reference!F$6,IF(OR(PROGRAM4_STAFF[[#This Row],[Type]]="Contractor",PROGRAM4_STAFF[[#This Row],[Type]]="SOW"),Reference!F$7,0))</f>
        <v>176</v>
      </c>
      <c r="P40" s="39">
        <f>IF(PROGRAM4_STAFF[[#This Row],[Type]]="Employee",Reference!G$6,IF(OR(PROGRAM4_STAFF[[#This Row],[Type]]="Contractor",PROGRAM4_STAFF[[#This Row],[Type]]="SOW"),Reference!G$7,0))</f>
        <v>176</v>
      </c>
      <c r="Q40" s="39">
        <f>IF(PROGRAM4_STAFF[[#This Row],[Type]]="Employee",Reference!H$6,IF(OR(PROGRAM4_STAFF[[#This Row],[Type]]="Contractor",PROGRAM4_STAFF[[#This Row],[Type]]="SOW"),Reference!H$7,0))</f>
        <v>160</v>
      </c>
      <c r="R40" s="39">
        <f>IF(PROGRAM4_STAFF[[#This Row],[Type]]="Employee",Reference!I$6,IF(OR(PROGRAM4_STAFF[[#This Row],[Type]]="Contractor",PROGRAM4_STAFF[[#This Row],[Type]]="SOW"),Reference!I$7,0))</f>
        <v>168</v>
      </c>
      <c r="S40" s="39">
        <f>IF(PROGRAM4_STAFF[[#This Row],[Type]]="Employee",Reference!J$6,IF(OR(PROGRAM4_STAFF[[#This Row],[Type]]="Contractor",PROGRAM4_STAFF[[#This Row],[Type]]="SOW"),Reference!J$7,0))</f>
        <v>176</v>
      </c>
      <c r="T40" s="39">
        <f>IF(PROGRAM4_STAFF[[#This Row],[Type]]="Employee",Reference!K$6,IF(OR(PROGRAM4_STAFF[[#This Row],[Type]]="Contractor",PROGRAM4_STAFF[[#This Row],[Type]]="SOW"),Reference!K$7,0))</f>
        <v>168</v>
      </c>
      <c r="U40" s="39">
        <f>IF(PROGRAM4_STAFF[[#This Row],[Type]]="Employee",Reference!L$6,IF(OR(PROGRAM4_STAFF[[#This Row],[Type]]="Contractor",PROGRAM4_STAFF[[#This Row],[Type]]="SOW"),Reference!L$7,0))</f>
        <v>168</v>
      </c>
      <c r="V40" s="39">
        <f>IF(PROGRAM4_STAFF[[#This Row],[Type]]="Employee",Reference!M$6,IF(OR(PROGRAM4_STAFF[[#This Row],[Type]]="Contractor",PROGRAM4_STAFF[[#This Row],[Type]]="SOW"),Reference!M$7,0))</f>
        <v>176</v>
      </c>
      <c r="W40" s="39">
        <f>IF(PROGRAM4_STAFF[[#This Row],[Type]]="Employee",Reference!N$6,IF(OR(PROGRAM4_STAFF[[#This Row],[Type]]="Contractor",PROGRAM4_STAFF[[#This Row],[Type]]="SOW"),Reference!N$7,0))</f>
        <v>160</v>
      </c>
      <c r="X40" s="39">
        <f>IF(PROGRAM4_STAFF[[#This Row],[Type]]="Employee",Reference!O$6,IF(OR(PROGRAM4_STAFF[[#This Row],[Type]]="Contractor",PROGRAM4_STAFF[[#This Row],[Type]]="SOW"),Reference!O$7,0))</f>
        <v>176</v>
      </c>
      <c r="Y40" s="130">
        <f>SUM(PROGRAM4_STAFF[[#This Row],[Jan-26]:[Dec-26]])</f>
        <v>2016</v>
      </c>
      <c r="Z40" s="38">
        <f>PROGRAM4_STAFF[[#This Row],[Rate]]*PROGRAM4_STAFF[[#This Row],[Total Hours]]</f>
        <v>50400</v>
      </c>
      <c r="AA40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40" s="36" t="str" cm="1">
        <f t="array" ref="AB40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40" s="36" t="str" cm="1">
        <f t="array" ref="AC40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40" s="36" t="str" cm="1">
        <f t="array" ref="AD40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40" s="36" t="str" cm="1">
        <f t="array" ref="AE40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40" s="36" t="str" cm="1">
        <f t="array" ref="AF40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40" s="36" t="str" cm="1">
        <f t="array" ref="AG40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40" s="36" t="str" cm="1">
        <f t="array" ref="AH40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40" s="36" t="str" cm="1">
        <f t="array" ref="AI40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40" s="36" t="str" cm="1">
        <f t="array" ref="AJ40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40" s="36" t="str" cm="1">
        <f t="array" ref="AK40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40" s="36" t="str" cm="1">
        <f t="array" ref="AL40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41" spans="1:38" x14ac:dyDescent="0.25">
      <c r="A41" s="8" t="str">
        <f t="shared" si="2"/>
        <v>Program 4</v>
      </c>
      <c r="B41" s="2" t="s">
        <v>305</v>
      </c>
      <c r="C41" s="2" t="s">
        <v>128</v>
      </c>
      <c r="D41" s="36" t="s">
        <v>8</v>
      </c>
      <c r="E41" s="36" t="s">
        <v>5</v>
      </c>
      <c r="F41" s="2" t="s">
        <v>144</v>
      </c>
      <c r="G41" s="2" t="s">
        <v>144</v>
      </c>
      <c r="H41" s="2" t="s">
        <v>68</v>
      </c>
      <c r="I41" s="40">
        <v>46120</v>
      </c>
      <c r="J41" s="37"/>
      <c r="K41" s="2"/>
      <c r="L41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95</v>
      </c>
      <c r="M41" s="39"/>
      <c r="N41" s="39"/>
      <c r="O41" s="39"/>
      <c r="P41" s="39">
        <v>136</v>
      </c>
      <c r="Q41" s="39">
        <f>IF(PROGRAM4_STAFF[[#This Row],[Type]]="Employee",Reference!H$6,IF(OR(PROGRAM4_STAFF[[#This Row],[Type]]="Contractor",PROGRAM4_STAFF[[#This Row],[Type]]="SOW"),Reference!H$7,0))</f>
        <v>168</v>
      </c>
      <c r="R41" s="39">
        <f>IF(PROGRAM4_STAFF[[#This Row],[Type]]="Employee",Reference!I$6,IF(OR(PROGRAM4_STAFF[[#This Row],[Type]]="Contractor",PROGRAM4_STAFF[[#This Row],[Type]]="SOW"),Reference!I$7,0))</f>
        <v>176</v>
      </c>
      <c r="S41" s="39">
        <f>IF(PROGRAM4_STAFF[[#This Row],[Type]]="Employee",Reference!J$6,IF(OR(PROGRAM4_STAFF[[#This Row],[Type]]="Contractor",PROGRAM4_STAFF[[#This Row],[Type]]="SOW"),Reference!J$7,0))</f>
        <v>184</v>
      </c>
      <c r="T41" s="39">
        <f>IF(PROGRAM4_STAFF[[#This Row],[Type]]="Employee",Reference!K$6,IF(OR(PROGRAM4_STAFF[[#This Row],[Type]]="Contractor",PROGRAM4_STAFF[[#This Row],[Type]]="SOW"),Reference!K$7,0))</f>
        <v>168</v>
      </c>
      <c r="U41" s="39">
        <f>IF(PROGRAM4_STAFF[[#This Row],[Type]]="Employee",Reference!L$6,IF(OR(PROGRAM4_STAFF[[#This Row],[Type]]="Contractor",PROGRAM4_STAFF[[#This Row],[Type]]="SOW"),Reference!L$7,0))</f>
        <v>176</v>
      </c>
      <c r="V41" s="39">
        <f>IF(PROGRAM4_STAFF[[#This Row],[Type]]="Employee",Reference!M$6,IF(OR(PROGRAM4_STAFF[[#This Row],[Type]]="Contractor",PROGRAM4_STAFF[[#This Row],[Type]]="SOW"),Reference!M$7,0))</f>
        <v>176</v>
      </c>
      <c r="W41" s="39">
        <f>IF(PROGRAM4_STAFF[[#This Row],[Type]]="Employee",Reference!N$6,IF(OR(PROGRAM4_STAFF[[#This Row],[Type]]="Contractor",PROGRAM4_STAFF[[#This Row],[Type]]="SOW"),Reference!N$7,0))</f>
        <v>168</v>
      </c>
      <c r="X41" s="39">
        <f>IF(PROGRAM4_STAFF[[#This Row],[Type]]="Employee",Reference!O$6,IF(OR(PROGRAM4_STAFF[[#This Row],[Type]]="Contractor",PROGRAM4_STAFF[[#This Row],[Type]]="SOW"),Reference!O$7,0))</f>
        <v>184</v>
      </c>
      <c r="Y41" s="130">
        <f>SUM(PROGRAM4_STAFF[[#This Row],[Jan-26]:[Dec-26]])</f>
        <v>1536</v>
      </c>
      <c r="Z41" s="38">
        <f>PROGRAM4_STAFF[[#This Row],[Rate]]*PROGRAM4_STAFF[[#This Row],[Total Hours]]</f>
        <v>145920</v>
      </c>
      <c r="AA41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41" s="36" t="str" cm="1">
        <f t="array" ref="AB41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41" s="36" t="str" cm="1">
        <f t="array" ref="AC41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41" s="36" t="str" cm="1">
        <f t="array" ref="AD41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>New Hire</v>
      </c>
      <c r="AE41" s="36" t="str" cm="1">
        <f t="array" ref="AE41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41" s="36" t="str" cm="1">
        <f t="array" ref="AF41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41" s="36" t="str" cm="1">
        <f t="array" ref="AG41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41" s="36" t="str" cm="1">
        <f t="array" ref="AH41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41" s="36" t="str" cm="1">
        <f t="array" ref="AI41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41" s="36" t="str" cm="1">
        <f t="array" ref="AJ41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41" s="36" t="str" cm="1">
        <f t="array" ref="AK41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41" s="36" t="str" cm="1">
        <f t="array" ref="AL41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42" spans="1:38" x14ac:dyDescent="0.25">
      <c r="A42" s="8" t="str">
        <f t="shared" si="2"/>
        <v>Program 4</v>
      </c>
      <c r="B42" s="2" t="s">
        <v>306</v>
      </c>
      <c r="C42" s="2" t="s">
        <v>168</v>
      </c>
      <c r="D42" s="36" t="s">
        <v>10</v>
      </c>
      <c r="E42" s="36"/>
      <c r="F42" s="2" t="s">
        <v>140</v>
      </c>
      <c r="G42" s="2" t="s">
        <v>140</v>
      </c>
      <c r="H42" s="2" t="s">
        <v>70</v>
      </c>
      <c r="I42" s="37">
        <v>45888</v>
      </c>
      <c r="J42" s="37"/>
      <c r="K42" s="2" t="s">
        <v>171</v>
      </c>
      <c r="L42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25</v>
      </c>
      <c r="M42" s="39">
        <f>IF(PROGRAM4_STAFF[[#This Row],[Type]]="Employee",Reference!D$6,IF(OR(PROGRAM4_STAFF[[#This Row],[Type]]="Contractor",PROGRAM4_STAFF[[#This Row],[Type]]="SOW"),Reference!D$7,0))</f>
        <v>160</v>
      </c>
      <c r="N42" s="39">
        <f>IF(PROGRAM4_STAFF[[#This Row],[Type]]="Employee",Reference!E$6,IF(OR(PROGRAM4_STAFF[[#This Row],[Type]]="Contractor",PROGRAM4_STAFF[[#This Row],[Type]]="SOW"),Reference!E$7,0))</f>
        <v>152</v>
      </c>
      <c r="O42" s="39">
        <f>IF(PROGRAM4_STAFF[[#This Row],[Type]]="Employee",Reference!F$6,IF(OR(PROGRAM4_STAFF[[#This Row],[Type]]="Contractor",PROGRAM4_STAFF[[#This Row],[Type]]="SOW"),Reference!F$7,0))</f>
        <v>176</v>
      </c>
      <c r="P42" s="39">
        <f>IF(PROGRAM4_STAFF[[#This Row],[Type]]="Employee",Reference!G$6,IF(OR(PROGRAM4_STAFF[[#This Row],[Type]]="Contractor",PROGRAM4_STAFF[[#This Row],[Type]]="SOW"),Reference!G$7,0))</f>
        <v>176</v>
      </c>
      <c r="Q42" s="39">
        <f>IF(PROGRAM4_STAFF[[#This Row],[Type]]="Employee",Reference!H$6,IF(OR(PROGRAM4_STAFF[[#This Row],[Type]]="Contractor",PROGRAM4_STAFF[[#This Row],[Type]]="SOW"),Reference!H$7,0))</f>
        <v>160</v>
      </c>
      <c r="R42" s="39">
        <f>IF(PROGRAM4_STAFF[[#This Row],[Type]]="Employee",Reference!I$6,IF(OR(PROGRAM4_STAFF[[#This Row],[Type]]="Contractor",PROGRAM4_STAFF[[#This Row],[Type]]="SOW"),Reference!I$7,0))</f>
        <v>168</v>
      </c>
      <c r="S42" s="39">
        <f>IF(PROGRAM4_STAFF[[#This Row],[Type]]="Employee",Reference!J$6,IF(OR(PROGRAM4_STAFF[[#This Row],[Type]]="Contractor",PROGRAM4_STAFF[[#This Row],[Type]]="SOW"),Reference!J$7,0))</f>
        <v>176</v>
      </c>
      <c r="T42" s="39">
        <f>IF(PROGRAM4_STAFF[[#This Row],[Type]]="Employee",Reference!K$6,IF(OR(PROGRAM4_STAFF[[#This Row],[Type]]="Contractor",PROGRAM4_STAFF[[#This Row],[Type]]="SOW"),Reference!K$7,0))</f>
        <v>168</v>
      </c>
      <c r="U42" s="39">
        <f>IF(PROGRAM4_STAFF[[#This Row],[Type]]="Employee",Reference!L$6,IF(OR(PROGRAM4_STAFF[[#This Row],[Type]]="Contractor",PROGRAM4_STAFF[[#This Row],[Type]]="SOW"),Reference!L$7,0))</f>
        <v>168</v>
      </c>
      <c r="V42" s="39">
        <f>IF(PROGRAM4_STAFF[[#This Row],[Type]]="Employee",Reference!M$6,IF(OR(PROGRAM4_STAFF[[#This Row],[Type]]="Contractor",PROGRAM4_STAFF[[#This Row],[Type]]="SOW"),Reference!M$7,0))</f>
        <v>176</v>
      </c>
      <c r="W42" s="39">
        <f>IF(PROGRAM4_STAFF[[#This Row],[Type]]="Employee",Reference!N$6,IF(OR(PROGRAM4_STAFF[[#This Row],[Type]]="Contractor",PROGRAM4_STAFF[[#This Row],[Type]]="SOW"),Reference!N$7,0))</f>
        <v>160</v>
      </c>
      <c r="X42" s="39">
        <f>IF(PROGRAM4_STAFF[[#This Row],[Type]]="Employee",Reference!O$6,IF(OR(PROGRAM4_STAFF[[#This Row],[Type]]="Contractor",PROGRAM4_STAFF[[#This Row],[Type]]="SOW"),Reference!O$7,0))</f>
        <v>176</v>
      </c>
      <c r="Y42" s="130">
        <f>SUM(PROGRAM4_STAFF[[#This Row],[Jan-26]:[Dec-26]])</f>
        <v>2016</v>
      </c>
      <c r="Z42" s="38">
        <f>PROGRAM4_STAFF[[#This Row],[Rate]]*PROGRAM4_STAFF[[#This Row],[Total Hours]]</f>
        <v>50400</v>
      </c>
      <c r="AA42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42" s="36" t="str" cm="1">
        <f t="array" ref="AB42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42" s="36" t="str" cm="1">
        <f t="array" ref="AC42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42" s="36" t="str" cm="1">
        <f t="array" ref="AD42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42" s="36" t="str" cm="1">
        <f t="array" ref="AE42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42" s="36" t="str" cm="1">
        <f t="array" ref="AF42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42" s="36" t="str" cm="1">
        <f t="array" ref="AG42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42" s="36" t="str" cm="1">
        <f t="array" ref="AH42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42" s="36" t="str" cm="1">
        <f t="array" ref="AI42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42" s="36" t="str" cm="1">
        <f t="array" ref="AJ42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42" s="36" t="str" cm="1">
        <f t="array" ref="AK42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42" s="36" t="str" cm="1">
        <f t="array" ref="AL42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43" spans="1:38" x14ac:dyDescent="0.25">
      <c r="A43" s="8" t="str">
        <f t="shared" si="2"/>
        <v>Program 4</v>
      </c>
      <c r="B43" s="2" t="s">
        <v>307</v>
      </c>
      <c r="C43" s="2" t="s">
        <v>130</v>
      </c>
      <c r="D43" s="36" t="s">
        <v>8</v>
      </c>
      <c r="E43" s="36"/>
      <c r="F43" s="2" t="s">
        <v>143</v>
      </c>
      <c r="G43" s="2" t="s">
        <v>142</v>
      </c>
      <c r="H43" s="2" t="s">
        <v>68</v>
      </c>
      <c r="I43" s="40">
        <v>44684</v>
      </c>
      <c r="J43" s="37"/>
      <c r="K43" s="2"/>
      <c r="L43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95</v>
      </c>
      <c r="M43" s="39">
        <f>IF(PROGRAM4_STAFF[[#This Row],[Type]]="Employee",Reference!D$6,IF(OR(PROGRAM4_STAFF[[#This Row],[Type]]="Contractor",PROGRAM4_STAFF[[#This Row],[Type]]="SOW"),Reference!D$7,0))</f>
        <v>176</v>
      </c>
      <c r="N43" s="39">
        <f>IF(PROGRAM4_STAFF[[#This Row],[Type]]="Employee",Reference!E$6,IF(OR(PROGRAM4_STAFF[[#This Row],[Type]]="Contractor",PROGRAM4_STAFF[[#This Row],[Type]]="SOW"),Reference!E$7,0))</f>
        <v>160</v>
      </c>
      <c r="O43" s="39">
        <f>IF(PROGRAM4_STAFF[[#This Row],[Type]]="Employee",Reference!F$6,IF(OR(PROGRAM4_STAFF[[#This Row],[Type]]="Contractor",PROGRAM4_STAFF[[#This Row],[Type]]="SOW"),Reference!F$7,0))</f>
        <v>176</v>
      </c>
      <c r="P43" s="39">
        <f>IF(PROGRAM4_STAFF[[#This Row],[Type]]="Employee",Reference!G$6,IF(OR(PROGRAM4_STAFF[[#This Row],[Type]]="Contractor",PROGRAM4_STAFF[[#This Row],[Type]]="SOW"),Reference!G$7,0))</f>
        <v>176</v>
      </c>
      <c r="Q43" s="39">
        <f>IF(PROGRAM4_STAFF[[#This Row],[Type]]="Employee",Reference!H$6,IF(OR(PROGRAM4_STAFF[[#This Row],[Type]]="Contractor",PROGRAM4_STAFF[[#This Row],[Type]]="SOW"),Reference!H$7,0))</f>
        <v>168</v>
      </c>
      <c r="R43" s="39">
        <f>IF(PROGRAM4_STAFF[[#This Row],[Type]]="Employee",Reference!I$6,IF(OR(PROGRAM4_STAFF[[#This Row],[Type]]="Contractor",PROGRAM4_STAFF[[#This Row],[Type]]="SOW"),Reference!I$7,0))</f>
        <v>176</v>
      </c>
      <c r="S43" s="39">
        <f>IF(PROGRAM4_STAFF[[#This Row],[Type]]="Employee",Reference!J$6,IF(OR(PROGRAM4_STAFF[[#This Row],[Type]]="Contractor",PROGRAM4_STAFF[[#This Row],[Type]]="SOW"),Reference!J$7,0))</f>
        <v>184</v>
      </c>
      <c r="T43" s="39">
        <f>IF(PROGRAM4_STAFF[[#This Row],[Type]]="Employee",Reference!K$6,IF(OR(PROGRAM4_STAFF[[#This Row],[Type]]="Contractor",PROGRAM4_STAFF[[#This Row],[Type]]="SOW"),Reference!K$7,0))</f>
        <v>168</v>
      </c>
      <c r="U43" s="39">
        <f>IF(PROGRAM4_STAFF[[#This Row],[Type]]="Employee",Reference!L$6,IF(OR(PROGRAM4_STAFF[[#This Row],[Type]]="Contractor",PROGRAM4_STAFF[[#This Row],[Type]]="SOW"),Reference!L$7,0))</f>
        <v>176</v>
      </c>
      <c r="V43" s="39">
        <f>IF(PROGRAM4_STAFF[[#This Row],[Type]]="Employee",Reference!M$6,IF(OR(PROGRAM4_STAFF[[#This Row],[Type]]="Contractor",PROGRAM4_STAFF[[#This Row],[Type]]="SOW"),Reference!M$7,0))</f>
        <v>176</v>
      </c>
      <c r="W43" s="39">
        <f>IF(PROGRAM4_STAFF[[#This Row],[Type]]="Employee",Reference!N$6,IF(OR(PROGRAM4_STAFF[[#This Row],[Type]]="Contractor",PROGRAM4_STAFF[[#This Row],[Type]]="SOW"),Reference!N$7,0))</f>
        <v>168</v>
      </c>
      <c r="X43" s="39">
        <f>IF(PROGRAM4_STAFF[[#This Row],[Type]]="Employee",Reference!O$6,IF(OR(PROGRAM4_STAFF[[#This Row],[Type]]="Contractor",PROGRAM4_STAFF[[#This Row],[Type]]="SOW"),Reference!O$7,0))</f>
        <v>184</v>
      </c>
      <c r="Y43" s="130">
        <f>SUM(PROGRAM4_STAFF[[#This Row],[Jan-26]:[Dec-26]])</f>
        <v>2088</v>
      </c>
      <c r="Z43" s="38">
        <f>PROGRAM4_STAFF[[#This Row],[Rate]]*PROGRAM4_STAFF[[#This Row],[Total Hours]]</f>
        <v>198360</v>
      </c>
      <c r="AA43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43" s="36" t="str" cm="1">
        <f t="array" ref="AB43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43" s="36" t="str" cm="1">
        <f t="array" ref="AC43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43" s="36" t="str" cm="1">
        <f t="array" ref="AD43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43" s="36" t="str" cm="1">
        <f t="array" ref="AE43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43" s="36" t="str" cm="1">
        <f t="array" ref="AF43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43" s="36" t="str" cm="1">
        <f t="array" ref="AG43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43" s="36" t="str" cm="1">
        <f t="array" ref="AH43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43" s="36" t="str" cm="1">
        <f t="array" ref="AI43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43" s="36" t="str" cm="1">
        <f t="array" ref="AJ43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43" s="36" t="str" cm="1">
        <f t="array" ref="AK43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43" s="36" t="str" cm="1">
        <f t="array" ref="AL43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44" spans="1:38" x14ac:dyDescent="0.25">
      <c r="A44" s="8" t="str">
        <f t="shared" si="2"/>
        <v>Program 4</v>
      </c>
      <c r="B44" s="2" t="s">
        <v>308</v>
      </c>
      <c r="C44" s="2" t="s">
        <v>128</v>
      </c>
      <c r="D44" s="36" t="s">
        <v>9</v>
      </c>
      <c r="E44" s="36"/>
      <c r="F44" s="2" t="s">
        <v>148</v>
      </c>
      <c r="G44" s="2" t="s">
        <v>145</v>
      </c>
      <c r="H44" s="2" t="s">
        <v>68</v>
      </c>
      <c r="I44" s="40">
        <v>39449</v>
      </c>
      <c r="J44" s="37"/>
      <c r="K44" s="2" t="s">
        <v>173</v>
      </c>
      <c r="L44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65</v>
      </c>
      <c r="M44" s="39">
        <f>IF(PROGRAM4_STAFF[[#This Row],[Type]]="Employee",Reference!D$6,IF(OR(PROGRAM4_STAFF[[#This Row],[Type]]="Contractor",PROGRAM4_STAFF[[#This Row],[Type]]="SOW"),Reference!D$7,0))</f>
        <v>160</v>
      </c>
      <c r="N44" s="39">
        <f>IF(PROGRAM4_STAFF[[#This Row],[Type]]="Employee",Reference!E$6,IF(OR(PROGRAM4_STAFF[[#This Row],[Type]]="Contractor",PROGRAM4_STAFF[[#This Row],[Type]]="SOW"),Reference!E$7,0))</f>
        <v>152</v>
      </c>
      <c r="O44" s="39">
        <f>IF(PROGRAM4_STAFF[[#This Row],[Type]]="Employee",Reference!F$6,IF(OR(PROGRAM4_STAFF[[#This Row],[Type]]="Contractor",PROGRAM4_STAFF[[#This Row],[Type]]="SOW"),Reference!F$7,0))</f>
        <v>176</v>
      </c>
      <c r="P44" s="39">
        <f>IF(PROGRAM4_STAFF[[#This Row],[Type]]="Employee",Reference!G$6,IF(OR(PROGRAM4_STAFF[[#This Row],[Type]]="Contractor",PROGRAM4_STAFF[[#This Row],[Type]]="SOW"),Reference!G$7,0))</f>
        <v>176</v>
      </c>
      <c r="Q44" s="39">
        <f>IF(PROGRAM4_STAFF[[#This Row],[Type]]="Employee",Reference!H$6,IF(OR(PROGRAM4_STAFF[[#This Row],[Type]]="Contractor",PROGRAM4_STAFF[[#This Row],[Type]]="SOW"),Reference!H$7,0))</f>
        <v>160</v>
      </c>
      <c r="R44" s="39">
        <f>IF(PROGRAM4_STAFF[[#This Row],[Type]]="Employee",Reference!I$6,IF(OR(PROGRAM4_STAFF[[#This Row],[Type]]="Contractor",PROGRAM4_STAFF[[#This Row],[Type]]="SOW"),Reference!I$7,0))</f>
        <v>168</v>
      </c>
      <c r="S44" s="39">
        <f>IF(PROGRAM4_STAFF[[#This Row],[Type]]="Employee",Reference!J$6,IF(OR(PROGRAM4_STAFF[[#This Row],[Type]]="Contractor",PROGRAM4_STAFF[[#This Row],[Type]]="SOW"),Reference!J$7,0))</f>
        <v>176</v>
      </c>
      <c r="T44" s="39">
        <f>IF(PROGRAM4_STAFF[[#This Row],[Type]]="Employee",Reference!K$6,IF(OR(PROGRAM4_STAFF[[#This Row],[Type]]="Contractor",PROGRAM4_STAFF[[#This Row],[Type]]="SOW"),Reference!K$7,0))</f>
        <v>168</v>
      </c>
      <c r="U44" s="39">
        <f>IF(PROGRAM4_STAFF[[#This Row],[Type]]="Employee",Reference!L$6,IF(OR(PROGRAM4_STAFF[[#This Row],[Type]]="Contractor",PROGRAM4_STAFF[[#This Row],[Type]]="SOW"),Reference!L$7,0))</f>
        <v>168</v>
      </c>
      <c r="V44" s="39">
        <f>IF(PROGRAM4_STAFF[[#This Row],[Type]]="Employee",Reference!M$6,IF(OR(PROGRAM4_STAFF[[#This Row],[Type]]="Contractor",PROGRAM4_STAFF[[#This Row],[Type]]="SOW"),Reference!M$7,0))</f>
        <v>176</v>
      </c>
      <c r="W44" s="39">
        <f>IF(PROGRAM4_STAFF[[#This Row],[Type]]="Employee",Reference!N$6,IF(OR(PROGRAM4_STAFF[[#This Row],[Type]]="Contractor",PROGRAM4_STAFF[[#This Row],[Type]]="SOW"),Reference!N$7,0))</f>
        <v>160</v>
      </c>
      <c r="X44" s="39">
        <f>IF(PROGRAM4_STAFF[[#This Row],[Type]]="Employee",Reference!O$6,IF(OR(PROGRAM4_STAFF[[#This Row],[Type]]="Contractor",PROGRAM4_STAFF[[#This Row],[Type]]="SOW"),Reference!O$7,0))</f>
        <v>176</v>
      </c>
      <c r="Y44" s="130">
        <f>SUM(PROGRAM4_STAFF[[#This Row],[Jan-26]:[Dec-26]])</f>
        <v>2016</v>
      </c>
      <c r="Z44" s="38">
        <f>PROGRAM4_STAFF[[#This Row],[Rate]]*PROGRAM4_STAFF[[#This Row],[Total Hours]]</f>
        <v>131040</v>
      </c>
      <c r="AA44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44" s="36" t="str" cm="1">
        <f t="array" ref="AB44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44" s="36" t="str" cm="1">
        <f t="array" ref="AC44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44" s="36" t="str" cm="1">
        <f t="array" ref="AD44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44" s="36" t="str" cm="1">
        <f t="array" ref="AE44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44" s="36" t="str" cm="1">
        <f t="array" ref="AF44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44" s="36" t="str" cm="1">
        <f t="array" ref="AG44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44" s="36" t="str" cm="1">
        <f t="array" ref="AH44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44" s="36" t="str" cm="1">
        <f t="array" ref="AI44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44" s="36" t="str" cm="1">
        <f t="array" ref="AJ44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44" s="36" t="str" cm="1">
        <f t="array" ref="AK44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44" s="36" t="str" cm="1">
        <f t="array" ref="AL44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45" spans="1:38" x14ac:dyDescent="0.25">
      <c r="A45" s="8" t="str">
        <f t="shared" si="2"/>
        <v>Program 4</v>
      </c>
      <c r="B45" s="2" t="s">
        <v>309</v>
      </c>
      <c r="C45" s="2" t="s">
        <v>128</v>
      </c>
      <c r="D45" s="36" t="s">
        <v>9</v>
      </c>
      <c r="E45" s="36"/>
      <c r="F45" s="2" t="s">
        <v>144</v>
      </c>
      <c r="G45" s="2" t="s">
        <v>144</v>
      </c>
      <c r="H45" s="2" t="s">
        <v>68</v>
      </c>
      <c r="I45" s="37">
        <v>41323</v>
      </c>
      <c r="J45" s="37"/>
      <c r="K45" s="2" t="s">
        <v>173</v>
      </c>
      <c r="L45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65</v>
      </c>
      <c r="M45" s="39">
        <f>IF(PROGRAM4_STAFF[[#This Row],[Type]]="Employee",Reference!D$6,IF(OR(PROGRAM4_STAFF[[#This Row],[Type]]="Contractor",PROGRAM4_STAFF[[#This Row],[Type]]="SOW"),Reference!D$7,0))</f>
        <v>160</v>
      </c>
      <c r="N45" s="39">
        <f>IF(PROGRAM4_STAFF[[#This Row],[Type]]="Employee",Reference!E$6,IF(OR(PROGRAM4_STAFF[[#This Row],[Type]]="Contractor",PROGRAM4_STAFF[[#This Row],[Type]]="SOW"),Reference!E$7,0))</f>
        <v>152</v>
      </c>
      <c r="O45" s="39">
        <f>IF(PROGRAM4_STAFF[[#This Row],[Type]]="Employee",Reference!F$6,IF(OR(PROGRAM4_STAFF[[#This Row],[Type]]="Contractor",PROGRAM4_STAFF[[#This Row],[Type]]="SOW"),Reference!F$7,0))</f>
        <v>176</v>
      </c>
      <c r="P45" s="39">
        <f>IF(PROGRAM4_STAFF[[#This Row],[Type]]="Employee",Reference!G$6,IF(OR(PROGRAM4_STAFF[[#This Row],[Type]]="Contractor",PROGRAM4_STAFF[[#This Row],[Type]]="SOW"),Reference!G$7,0))</f>
        <v>176</v>
      </c>
      <c r="Q45" s="39">
        <f>IF(PROGRAM4_STAFF[[#This Row],[Type]]="Employee",Reference!H$6,IF(OR(PROGRAM4_STAFF[[#This Row],[Type]]="Contractor",PROGRAM4_STAFF[[#This Row],[Type]]="SOW"),Reference!H$7,0))</f>
        <v>160</v>
      </c>
      <c r="R45" s="39">
        <f>IF(PROGRAM4_STAFF[[#This Row],[Type]]="Employee",Reference!I$6,IF(OR(PROGRAM4_STAFF[[#This Row],[Type]]="Contractor",PROGRAM4_STAFF[[#This Row],[Type]]="SOW"),Reference!I$7,0))</f>
        <v>168</v>
      </c>
      <c r="S45" s="39">
        <f>IF(PROGRAM4_STAFF[[#This Row],[Type]]="Employee",Reference!J$6,IF(OR(PROGRAM4_STAFF[[#This Row],[Type]]="Contractor",PROGRAM4_STAFF[[#This Row],[Type]]="SOW"),Reference!J$7,0))</f>
        <v>176</v>
      </c>
      <c r="T45" s="39">
        <f>IF(PROGRAM4_STAFF[[#This Row],[Type]]="Employee",Reference!K$6,IF(OR(PROGRAM4_STAFF[[#This Row],[Type]]="Contractor",PROGRAM4_STAFF[[#This Row],[Type]]="SOW"),Reference!K$7,0))</f>
        <v>168</v>
      </c>
      <c r="U45" s="39">
        <f>IF(PROGRAM4_STAFF[[#This Row],[Type]]="Employee",Reference!L$6,IF(OR(PROGRAM4_STAFF[[#This Row],[Type]]="Contractor",PROGRAM4_STAFF[[#This Row],[Type]]="SOW"),Reference!L$7,0))</f>
        <v>168</v>
      </c>
      <c r="V45" s="39">
        <f>IF(PROGRAM4_STAFF[[#This Row],[Type]]="Employee",Reference!M$6,IF(OR(PROGRAM4_STAFF[[#This Row],[Type]]="Contractor",PROGRAM4_STAFF[[#This Row],[Type]]="SOW"),Reference!M$7,0))</f>
        <v>176</v>
      </c>
      <c r="W45" s="39">
        <f>IF(PROGRAM4_STAFF[[#This Row],[Type]]="Employee",Reference!N$6,IF(OR(PROGRAM4_STAFF[[#This Row],[Type]]="Contractor",PROGRAM4_STAFF[[#This Row],[Type]]="SOW"),Reference!N$7,0))</f>
        <v>160</v>
      </c>
      <c r="X45" s="39">
        <f>IF(PROGRAM4_STAFF[[#This Row],[Type]]="Employee",Reference!O$6,IF(OR(PROGRAM4_STAFF[[#This Row],[Type]]="Contractor",PROGRAM4_STAFF[[#This Row],[Type]]="SOW"),Reference!O$7,0))</f>
        <v>176</v>
      </c>
      <c r="Y45" s="130">
        <f>SUM(PROGRAM4_STAFF[[#This Row],[Jan-26]:[Dec-26]])</f>
        <v>2016</v>
      </c>
      <c r="Z45" s="38">
        <f>PROGRAM4_STAFF[[#This Row],[Rate]]*PROGRAM4_STAFF[[#This Row],[Total Hours]]</f>
        <v>131040</v>
      </c>
      <c r="AA45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45" s="36" t="str" cm="1">
        <f t="array" ref="AB45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45" s="36" t="str" cm="1">
        <f t="array" ref="AC45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45" s="36" t="str" cm="1">
        <f t="array" ref="AD45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45" s="36" t="str" cm="1">
        <f t="array" ref="AE45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45" s="36" t="str" cm="1">
        <f t="array" ref="AF45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45" s="36" t="str" cm="1">
        <f t="array" ref="AG45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45" s="36" t="str" cm="1">
        <f t="array" ref="AH45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45" s="36" t="str" cm="1">
        <f t="array" ref="AI45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45" s="36" t="str" cm="1">
        <f t="array" ref="AJ45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45" s="36" t="str" cm="1">
        <f t="array" ref="AK45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45" s="36" t="str" cm="1">
        <f t="array" ref="AL45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46" spans="1:38" x14ac:dyDescent="0.25">
      <c r="A46" s="8" t="str">
        <f t="shared" si="2"/>
        <v>Program 4</v>
      </c>
      <c r="B46" s="2" t="s">
        <v>310</v>
      </c>
      <c r="C46" s="2" t="s">
        <v>129</v>
      </c>
      <c r="D46" s="36" t="s">
        <v>8</v>
      </c>
      <c r="E46" s="36"/>
      <c r="F46" s="2" t="s">
        <v>136</v>
      </c>
      <c r="G46" s="2" t="s">
        <v>135</v>
      </c>
      <c r="H46" s="2" t="s">
        <v>69</v>
      </c>
      <c r="I46" s="40">
        <v>45110</v>
      </c>
      <c r="J46" s="37"/>
      <c r="K46" s="2"/>
      <c r="L46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35</v>
      </c>
      <c r="M46" s="39">
        <f>IF(PROGRAM4_STAFF[[#This Row],[Type]]="Employee",Reference!D$6,IF(OR(PROGRAM4_STAFF[[#This Row],[Type]]="Contractor",PROGRAM4_STAFF[[#This Row],[Type]]="SOW"),Reference!D$7,0))</f>
        <v>176</v>
      </c>
      <c r="N46" s="39">
        <f>IF(PROGRAM4_STAFF[[#This Row],[Type]]="Employee",Reference!E$6,IF(OR(PROGRAM4_STAFF[[#This Row],[Type]]="Contractor",PROGRAM4_STAFF[[#This Row],[Type]]="SOW"),Reference!E$7,0))</f>
        <v>160</v>
      </c>
      <c r="O46" s="39">
        <f>IF(PROGRAM4_STAFF[[#This Row],[Type]]="Employee",Reference!F$6,IF(OR(PROGRAM4_STAFF[[#This Row],[Type]]="Contractor",PROGRAM4_STAFF[[#This Row],[Type]]="SOW"),Reference!F$7,0))</f>
        <v>176</v>
      </c>
      <c r="P46" s="39">
        <f>IF(PROGRAM4_STAFF[[#This Row],[Type]]="Employee",Reference!G$6,IF(OR(PROGRAM4_STAFF[[#This Row],[Type]]="Contractor",PROGRAM4_STAFF[[#This Row],[Type]]="SOW"),Reference!G$7,0))</f>
        <v>176</v>
      </c>
      <c r="Q46" s="39">
        <f>IF(PROGRAM4_STAFF[[#This Row],[Type]]="Employee",Reference!H$6,IF(OR(PROGRAM4_STAFF[[#This Row],[Type]]="Contractor",PROGRAM4_STAFF[[#This Row],[Type]]="SOW"),Reference!H$7,0))</f>
        <v>168</v>
      </c>
      <c r="R46" s="39">
        <f>IF(PROGRAM4_STAFF[[#This Row],[Type]]="Employee",Reference!I$6,IF(OR(PROGRAM4_STAFF[[#This Row],[Type]]="Contractor",PROGRAM4_STAFF[[#This Row],[Type]]="SOW"),Reference!I$7,0))</f>
        <v>176</v>
      </c>
      <c r="S46" s="39">
        <f>IF(PROGRAM4_STAFF[[#This Row],[Type]]="Employee",Reference!J$6,IF(OR(PROGRAM4_STAFF[[#This Row],[Type]]="Contractor",PROGRAM4_STAFF[[#This Row],[Type]]="SOW"),Reference!J$7,0))</f>
        <v>184</v>
      </c>
      <c r="T46" s="39">
        <f>IF(PROGRAM4_STAFF[[#This Row],[Type]]="Employee",Reference!K$6,IF(OR(PROGRAM4_STAFF[[#This Row],[Type]]="Contractor",PROGRAM4_STAFF[[#This Row],[Type]]="SOW"),Reference!K$7,0))</f>
        <v>168</v>
      </c>
      <c r="U46" s="39">
        <f>IF(PROGRAM4_STAFF[[#This Row],[Type]]="Employee",Reference!L$6,IF(OR(PROGRAM4_STAFF[[#This Row],[Type]]="Contractor",PROGRAM4_STAFF[[#This Row],[Type]]="SOW"),Reference!L$7,0))</f>
        <v>176</v>
      </c>
      <c r="V46" s="39">
        <f>IF(PROGRAM4_STAFF[[#This Row],[Type]]="Employee",Reference!M$6,IF(OR(PROGRAM4_STAFF[[#This Row],[Type]]="Contractor",PROGRAM4_STAFF[[#This Row],[Type]]="SOW"),Reference!M$7,0))</f>
        <v>176</v>
      </c>
      <c r="W46" s="39">
        <f>IF(PROGRAM4_STAFF[[#This Row],[Type]]="Employee",Reference!N$6,IF(OR(PROGRAM4_STAFF[[#This Row],[Type]]="Contractor",PROGRAM4_STAFF[[#This Row],[Type]]="SOW"),Reference!N$7,0))</f>
        <v>168</v>
      </c>
      <c r="X46" s="39">
        <f>IF(PROGRAM4_STAFF[[#This Row],[Type]]="Employee",Reference!O$6,IF(OR(PROGRAM4_STAFF[[#This Row],[Type]]="Contractor",PROGRAM4_STAFF[[#This Row],[Type]]="SOW"),Reference!O$7,0))</f>
        <v>184</v>
      </c>
      <c r="Y46" s="130">
        <f>SUM(PROGRAM4_STAFF[[#This Row],[Jan-26]:[Dec-26]])</f>
        <v>2088</v>
      </c>
      <c r="Z46" s="38">
        <f>PROGRAM4_STAFF[[#This Row],[Rate]]*PROGRAM4_STAFF[[#This Row],[Total Hours]]</f>
        <v>73080</v>
      </c>
      <c r="AA46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46" s="36" t="str" cm="1">
        <f t="array" ref="AB46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46" s="36" t="str" cm="1">
        <f t="array" ref="AC46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46" s="36" t="str" cm="1">
        <f t="array" ref="AD46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46" s="36" t="str" cm="1">
        <f t="array" ref="AE46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46" s="36" t="str" cm="1">
        <f t="array" ref="AF46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46" s="36" t="str" cm="1">
        <f t="array" ref="AG46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46" s="36" t="str" cm="1">
        <f t="array" ref="AH46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46" s="36" t="str" cm="1">
        <f t="array" ref="AI46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46" s="36" t="str" cm="1">
        <f t="array" ref="AJ46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46" s="36" t="str" cm="1">
        <f t="array" ref="AK46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46" s="36" t="str" cm="1">
        <f t="array" ref="AL46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47" spans="1:38" x14ac:dyDescent="0.25">
      <c r="A47" s="8" t="str">
        <f t="shared" si="2"/>
        <v>Program 4</v>
      </c>
      <c r="B47" s="2" t="s">
        <v>311</v>
      </c>
      <c r="C47" s="2" t="s">
        <v>73</v>
      </c>
      <c r="D47" s="36" t="s">
        <v>9</v>
      </c>
      <c r="E47" s="36" t="s">
        <v>5</v>
      </c>
      <c r="F47" s="2" t="s">
        <v>152</v>
      </c>
      <c r="G47" s="2" t="s">
        <v>151</v>
      </c>
      <c r="H47" s="2" t="s">
        <v>68</v>
      </c>
      <c r="I47" s="40">
        <v>46104</v>
      </c>
      <c r="J47" s="37"/>
      <c r="K47" s="2" t="s">
        <v>175</v>
      </c>
      <c r="L47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65</v>
      </c>
      <c r="M47" s="39">
        <f>IF(PROGRAM4_STAFF[[#This Row],[Type]]="Employee",Reference!D$6,IF(OR(PROGRAM4_STAFF[[#This Row],[Type]]="Contractor",PROGRAM4_STAFF[[#This Row],[Type]]="SOW"),Reference!D$7,0))</f>
        <v>160</v>
      </c>
      <c r="N47" s="39">
        <f>IF(PROGRAM4_STAFF[[#This Row],[Type]]="Employee",Reference!E$6,IF(OR(PROGRAM4_STAFF[[#This Row],[Type]]="Contractor",PROGRAM4_STAFF[[#This Row],[Type]]="SOW"),Reference!E$7,0))</f>
        <v>152</v>
      </c>
      <c r="O47" s="39">
        <f>IF(PROGRAM4_STAFF[[#This Row],[Type]]="Employee",Reference!F$6,IF(OR(PROGRAM4_STAFF[[#This Row],[Type]]="Contractor",PROGRAM4_STAFF[[#This Row],[Type]]="SOW"),Reference!F$7,0))</f>
        <v>176</v>
      </c>
      <c r="P47" s="39">
        <f>IF(PROGRAM4_STAFF[[#This Row],[Type]]="Employee",Reference!G$6,IF(OR(PROGRAM4_STAFF[[#This Row],[Type]]="Contractor",PROGRAM4_STAFF[[#This Row],[Type]]="SOW"),Reference!G$7,0))</f>
        <v>176</v>
      </c>
      <c r="Q47" s="39">
        <f>IF(PROGRAM4_STAFF[[#This Row],[Type]]="Employee",Reference!H$6,IF(OR(PROGRAM4_STAFF[[#This Row],[Type]]="Contractor",PROGRAM4_STAFF[[#This Row],[Type]]="SOW"),Reference!H$7,0))</f>
        <v>160</v>
      </c>
      <c r="R47" s="39">
        <f>IF(PROGRAM4_STAFF[[#This Row],[Type]]="Employee",Reference!I$6,IF(OR(PROGRAM4_STAFF[[#This Row],[Type]]="Contractor",PROGRAM4_STAFF[[#This Row],[Type]]="SOW"),Reference!I$7,0))</f>
        <v>168</v>
      </c>
      <c r="S47" s="39">
        <f>IF(PROGRAM4_STAFF[[#This Row],[Type]]="Employee",Reference!J$6,IF(OR(PROGRAM4_STAFF[[#This Row],[Type]]="Contractor",PROGRAM4_STAFF[[#This Row],[Type]]="SOW"),Reference!J$7,0))</f>
        <v>176</v>
      </c>
      <c r="T47" s="39">
        <f>IF(PROGRAM4_STAFF[[#This Row],[Type]]="Employee",Reference!K$6,IF(OR(PROGRAM4_STAFF[[#This Row],[Type]]="Contractor",PROGRAM4_STAFF[[#This Row],[Type]]="SOW"),Reference!K$7,0))</f>
        <v>168</v>
      </c>
      <c r="U47" s="39">
        <f>IF(PROGRAM4_STAFF[[#This Row],[Type]]="Employee",Reference!L$6,IF(OR(PROGRAM4_STAFF[[#This Row],[Type]]="Contractor",PROGRAM4_STAFF[[#This Row],[Type]]="SOW"),Reference!L$7,0))</f>
        <v>168</v>
      </c>
      <c r="V47" s="39">
        <f>IF(PROGRAM4_STAFF[[#This Row],[Type]]="Employee",Reference!M$6,IF(OR(PROGRAM4_STAFF[[#This Row],[Type]]="Contractor",PROGRAM4_STAFF[[#This Row],[Type]]="SOW"),Reference!M$7,0))</f>
        <v>176</v>
      </c>
      <c r="W47" s="39">
        <f>IF(PROGRAM4_STAFF[[#This Row],[Type]]="Employee",Reference!N$6,IF(OR(PROGRAM4_STAFF[[#This Row],[Type]]="Contractor",PROGRAM4_STAFF[[#This Row],[Type]]="SOW"),Reference!N$7,0))</f>
        <v>160</v>
      </c>
      <c r="X47" s="39">
        <f>IF(PROGRAM4_STAFF[[#This Row],[Type]]="Employee",Reference!O$6,IF(OR(PROGRAM4_STAFF[[#This Row],[Type]]="Contractor",PROGRAM4_STAFF[[#This Row],[Type]]="SOW"),Reference!O$7,0))</f>
        <v>176</v>
      </c>
      <c r="Y47" s="130">
        <f>SUM(PROGRAM4_STAFF[[#This Row],[Jan-26]:[Dec-26]])</f>
        <v>2016</v>
      </c>
      <c r="Z47" s="38">
        <f>PROGRAM4_STAFF[[#This Row],[Rate]]*PROGRAM4_STAFF[[#This Row],[Total Hours]]</f>
        <v>131040</v>
      </c>
      <c r="AA47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>New Hire</v>
      </c>
      <c r="AB47" s="36" t="str" cm="1">
        <f t="array" ref="AB47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47" s="36" t="str" cm="1">
        <f t="array" ref="AC47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47" s="36" t="str" cm="1">
        <f t="array" ref="AD47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47" s="36" t="str" cm="1">
        <f t="array" ref="AE47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47" s="36" t="str" cm="1">
        <f t="array" ref="AF47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47" s="36" t="str" cm="1">
        <f t="array" ref="AG47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47" s="36" t="str" cm="1">
        <f t="array" ref="AH47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47" s="36" t="str" cm="1">
        <f t="array" ref="AI47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47" s="36" t="str" cm="1">
        <f t="array" ref="AJ47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47" s="36" t="str" cm="1">
        <f t="array" ref="AK47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47" s="36" t="str" cm="1">
        <f t="array" ref="AL47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48" spans="1:38" x14ac:dyDescent="0.25">
      <c r="A48" s="8" t="str">
        <f t="shared" si="2"/>
        <v>Program 4</v>
      </c>
      <c r="B48" s="2" t="s">
        <v>312</v>
      </c>
      <c r="C48" s="2" t="s">
        <v>168</v>
      </c>
      <c r="D48" s="36" t="s">
        <v>10</v>
      </c>
      <c r="E48" s="36"/>
      <c r="F48" s="2" t="s">
        <v>140</v>
      </c>
      <c r="G48" s="2" t="s">
        <v>140</v>
      </c>
      <c r="H48" s="2" t="s">
        <v>70</v>
      </c>
      <c r="I48" s="37">
        <v>45888</v>
      </c>
      <c r="J48" s="37"/>
      <c r="K48" s="2" t="s">
        <v>171</v>
      </c>
      <c r="L48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25</v>
      </c>
      <c r="M48" s="39">
        <f>IF(PROGRAM4_STAFF[[#This Row],[Type]]="Employee",Reference!D$6,IF(OR(PROGRAM4_STAFF[[#This Row],[Type]]="Contractor",PROGRAM4_STAFF[[#This Row],[Type]]="SOW"),Reference!D$7,0))</f>
        <v>160</v>
      </c>
      <c r="N48" s="39">
        <f>IF(PROGRAM4_STAFF[[#This Row],[Type]]="Employee",Reference!E$6,IF(OR(PROGRAM4_STAFF[[#This Row],[Type]]="Contractor",PROGRAM4_STAFF[[#This Row],[Type]]="SOW"),Reference!E$7,0))</f>
        <v>152</v>
      </c>
      <c r="O48" s="39">
        <f>IF(PROGRAM4_STAFF[[#This Row],[Type]]="Employee",Reference!F$6,IF(OR(PROGRAM4_STAFF[[#This Row],[Type]]="Contractor",PROGRAM4_STAFF[[#This Row],[Type]]="SOW"),Reference!F$7,0))</f>
        <v>176</v>
      </c>
      <c r="P48" s="39">
        <f>IF(PROGRAM4_STAFF[[#This Row],[Type]]="Employee",Reference!G$6,IF(OR(PROGRAM4_STAFF[[#This Row],[Type]]="Contractor",PROGRAM4_STAFF[[#This Row],[Type]]="SOW"),Reference!G$7,0))</f>
        <v>176</v>
      </c>
      <c r="Q48" s="39">
        <f>IF(PROGRAM4_STAFF[[#This Row],[Type]]="Employee",Reference!H$6,IF(OR(PROGRAM4_STAFF[[#This Row],[Type]]="Contractor",PROGRAM4_STAFF[[#This Row],[Type]]="SOW"),Reference!H$7,0))</f>
        <v>160</v>
      </c>
      <c r="R48" s="39">
        <f>IF(PROGRAM4_STAFF[[#This Row],[Type]]="Employee",Reference!I$6,IF(OR(PROGRAM4_STAFF[[#This Row],[Type]]="Contractor",PROGRAM4_STAFF[[#This Row],[Type]]="SOW"),Reference!I$7,0))</f>
        <v>168</v>
      </c>
      <c r="S48" s="39">
        <f>IF(PROGRAM4_STAFF[[#This Row],[Type]]="Employee",Reference!J$6,IF(OR(PROGRAM4_STAFF[[#This Row],[Type]]="Contractor",PROGRAM4_STAFF[[#This Row],[Type]]="SOW"),Reference!J$7,0))</f>
        <v>176</v>
      </c>
      <c r="T48" s="39">
        <f>IF(PROGRAM4_STAFF[[#This Row],[Type]]="Employee",Reference!K$6,IF(OR(PROGRAM4_STAFF[[#This Row],[Type]]="Contractor",PROGRAM4_STAFF[[#This Row],[Type]]="SOW"),Reference!K$7,0))</f>
        <v>168</v>
      </c>
      <c r="U48" s="39">
        <f>IF(PROGRAM4_STAFF[[#This Row],[Type]]="Employee",Reference!L$6,IF(OR(PROGRAM4_STAFF[[#This Row],[Type]]="Contractor",PROGRAM4_STAFF[[#This Row],[Type]]="SOW"),Reference!L$7,0))</f>
        <v>168</v>
      </c>
      <c r="V48" s="39">
        <f>IF(PROGRAM4_STAFF[[#This Row],[Type]]="Employee",Reference!M$6,IF(OR(PROGRAM4_STAFF[[#This Row],[Type]]="Contractor",PROGRAM4_STAFF[[#This Row],[Type]]="SOW"),Reference!M$7,0))</f>
        <v>176</v>
      </c>
      <c r="W48" s="39">
        <f>IF(PROGRAM4_STAFF[[#This Row],[Type]]="Employee",Reference!N$6,IF(OR(PROGRAM4_STAFF[[#This Row],[Type]]="Contractor",PROGRAM4_STAFF[[#This Row],[Type]]="SOW"),Reference!N$7,0))</f>
        <v>160</v>
      </c>
      <c r="X48" s="39">
        <f>IF(PROGRAM4_STAFF[[#This Row],[Type]]="Employee",Reference!O$6,IF(OR(PROGRAM4_STAFF[[#This Row],[Type]]="Contractor",PROGRAM4_STAFF[[#This Row],[Type]]="SOW"),Reference!O$7,0))</f>
        <v>176</v>
      </c>
      <c r="Y48" s="130">
        <f>SUM(PROGRAM4_STAFF[[#This Row],[Jan-26]:[Dec-26]])</f>
        <v>2016</v>
      </c>
      <c r="Z48" s="38">
        <f>PROGRAM4_STAFF[[#This Row],[Rate]]*PROGRAM4_STAFF[[#This Row],[Total Hours]]</f>
        <v>50400</v>
      </c>
      <c r="AA48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48" s="36" t="str" cm="1">
        <f t="array" ref="AB48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48" s="36" t="str" cm="1">
        <f t="array" ref="AC48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48" s="36" t="str" cm="1">
        <f t="array" ref="AD48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48" s="36" t="str" cm="1">
        <f t="array" ref="AE48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48" s="36" t="str" cm="1">
        <f t="array" ref="AF48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48" s="36" t="str" cm="1">
        <f t="array" ref="AG48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48" s="36" t="str" cm="1">
        <f t="array" ref="AH48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48" s="36" t="str" cm="1">
        <f t="array" ref="AI48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48" s="36" t="str" cm="1">
        <f t="array" ref="AJ48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48" s="36" t="str" cm="1">
        <f t="array" ref="AK48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48" s="36" t="str" cm="1">
        <f t="array" ref="AL48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49" spans="1:38" x14ac:dyDescent="0.25">
      <c r="A49" s="8" t="str">
        <f t="shared" si="2"/>
        <v>Program 4</v>
      </c>
      <c r="B49" s="2" t="s">
        <v>313</v>
      </c>
      <c r="C49" s="2" t="s">
        <v>131</v>
      </c>
      <c r="D49" s="36" t="s">
        <v>8</v>
      </c>
      <c r="E49" s="36"/>
      <c r="F49" s="2" t="s">
        <v>153</v>
      </c>
      <c r="G49" s="2" t="s">
        <v>154</v>
      </c>
      <c r="H49" s="2" t="s">
        <v>68</v>
      </c>
      <c r="I49" s="40">
        <v>45453</v>
      </c>
      <c r="J49" s="37"/>
      <c r="K49" s="2"/>
      <c r="L49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95</v>
      </c>
      <c r="M49" s="39">
        <f>IF(PROGRAM4_STAFF[[#This Row],[Type]]="Employee",Reference!D$6,IF(OR(PROGRAM4_STAFF[[#This Row],[Type]]="Contractor",PROGRAM4_STAFF[[#This Row],[Type]]="SOW"),Reference!D$7,0))</f>
        <v>176</v>
      </c>
      <c r="N49" s="39">
        <f>IF(PROGRAM4_STAFF[[#This Row],[Type]]="Employee",Reference!E$6,IF(OR(PROGRAM4_STAFF[[#This Row],[Type]]="Contractor",PROGRAM4_STAFF[[#This Row],[Type]]="SOW"),Reference!E$7,0))</f>
        <v>160</v>
      </c>
      <c r="O49" s="39">
        <f>IF(PROGRAM4_STAFF[[#This Row],[Type]]="Employee",Reference!F$6,IF(OR(PROGRAM4_STAFF[[#This Row],[Type]]="Contractor",PROGRAM4_STAFF[[#This Row],[Type]]="SOW"),Reference!F$7,0))</f>
        <v>176</v>
      </c>
      <c r="P49" s="39">
        <f>IF(PROGRAM4_STAFF[[#This Row],[Type]]="Employee",Reference!G$6,IF(OR(PROGRAM4_STAFF[[#This Row],[Type]]="Contractor",PROGRAM4_STAFF[[#This Row],[Type]]="SOW"),Reference!G$7,0))</f>
        <v>176</v>
      </c>
      <c r="Q49" s="39">
        <f>IF(PROGRAM4_STAFF[[#This Row],[Type]]="Employee",Reference!H$6,IF(OR(PROGRAM4_STAFF[[#This Row],[Type]]="Contractor",PROGRAM4_STAFF[[#This Row],[Type]]="SOW"),Reference!H$7,0))</f>
        <v>168</v>
      </c>
      <c r="R49" s="39">
        <f>IF(PROGRAM4_STAFF[[#This Row],[Type]]="Employee",Reference!I$6,IF(OR(PROGRAM4_STAFF[[#This Row],[Type]]="Contractor",PROGRAM4_STAFF[[#This Row],[Type]]="SOW"),Reference!I$7,0))</f>
        <v>176</v>
      </c>
      <c r="S49" s="39">
        <f>IF(PROGRAM4_STAFF[[#This Row],[Type]]="Employee",Reference!J$6,IF(OR(PROGRAM4_STAFF[[#This Row],[Type]]="Contractor",PROGRAM4_STAFF[[#This Row],[Type]]="SOW"),Reference!J$7,0))</f>
        <v>184</v>
      </c>
      <c r="T49" s="39">
        <f>IF(PROGRAM4_STAFF[[#This Row],[Type]]="Employee",Reference!K$6,IF(OR(PROGRAM4_STAFF[[#This Row],[Type]]="Contractor",PROGRAM4_STAFF[[#This Row],[Type]]="SOW"),Reference!K$7,0))</f>
        <v>168</v>
      </c>
      <c r="U49" s="39">
        <f>IF(PROGRAM4_STAFF[[#This Row],[Type]]="Employee",Reference!L$6,IF(OR(PROGRAM4_STAFF[[#This Row],[Type]]="Contractor",PROGRAM4_STAFF[[#This Row],[Type]]="SOW"),Reference!L$7,0))</f>
        <v>176</v>
      </c>
      <c r="V49" s="39">
        <f>IF(PROGRAM4_STAFF[[#This Row],[Type]]="Employee",Reference!M$6,IF(OR(PROGRAM4_STAFF[[#This Row],[Type]]="Contractor",PROGRAM4_STAFF[[#This Row],[Type]]="SOW"),Reference!M$7,0))</f>
        <v>176</v>
      </c>
      <c r="W49" s="39">
        <f>IF(PROGRAM4_STAFF[[#This Row],[Type]]="Employee",Reference!N$6,IF(OR(PROGRAM4_STAFF[[#This Row],[Type]]="Contractor",PROGRAM4_STAFF[[#This Row],[Type]]="SOW"),Reference!N$7,0))</f>
        <v>168</v>
      </c>
      <c r="X49" s="39">
        <f>IF(PROGRAM4_STAFF[[#This Row],[Type]]="Employee",Reference!O$6,IF(OR(PROGRAM4_STAFF[[#This Row],[Type]]="Contractor",PROGRAM4_STAFF[[#This Row],[Type]]="SOW"),Reference!O$7,0))</f>
        <v>184</v>
      </c>
      <c r="Y49" s="130">
        <f>SUM(PROGRAM4_STAFF[[#This Row],[Jan-26]:[Dec-26]])</f>
        <v>2088</v>
      </c>
      <c r="Z49" s="38">
        <f>PROGRAM4_STAFF[[#This Row],[Rate]]*PROGRAM4_STAFF[[#This Row],[Total Hours]]</f>
        <v>198360</v>
      </c>
      <c r="AA49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49" s="36" t="str" cm="1">
        <f t="array" ref="AB49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49" s="36" t="str" cm="1">
        <f t="array" ref="AC49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49" s="36" t="str" cm="1">
        <f t="array" ref="AD49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49" s="36" t="str" cm="1">
        <f t="array" ref="AE49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49" s="36" t="str" cm="1">
        <f t="array" ref="AF49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49" s="36" t="str" cm="1">
        <f t="array" ref="AG49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49" s="36" t="str" cm="1">
        <f t="array" ref="AH49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49" s="36" t="str" cm="1">
        <f t="array" ref="AI49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49" s="36" t="str" cm="1">
        <f t="array" ref="AJ49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49" s="36" t="str" cm="1">
        <f t="array" ref="AK49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49" s="36" t="str" cm="1">
        <f t="array" ref="AL49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50" spans="1:38" x14ac:dyDescent="0.25">
      <c r="A50" s="8" t="str">
        <f t="shared" si="2"/>
        <v>Program 4</v>
      </c>
      <c r="B50" s="2" t="s">
        <v>314</v>
      </c>
      <c r="C50" s="2" t="s">
        <v>131</v>
      </c>
      <c r="D50" s="36" t="s">
        <v>9</v>
      </c>
      <c r="E50" s="36"/>
      <c r="F50" s="2" t="s">
        <v>136</v>
      </c>
      <c r="G50" s="2" t="s">
        <v>135</v>
      </c>
      <c r="H50" s="2" t="s">
        <v>69</v>
      </c>
      <c r="I50" s="37">
        <v>45943</v>
      </c>
      <c r="J50" s="37"/>
      <c r="K50" s="2" t="s">
        <v>174</v>
      </c>
      <c r="L50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25</v>
      </c>
      <c r="M50" s="39">
        <f>IF(PROGRAM4_STAFF[[#This Row],[Type]]="Employee",Reference!D$6,IF(OR(PROGRAM4_STAFF[[#This Row],[Type]]="Contractor",PROGRAM4_STAFF[[#This Row],[Type]]="SOW"),Reference!D$7,0))</f>
        <v>160</v>
      </c>
      <c r="N50" s="39">
        <f>IF(PROGRAM4_STAFF[[#This Row],[Type]]="Employee",Reference!E$6,IF(OR(PROGRAM4_STAFF[[#This Row],[Type]]="Contractor",PROGRAM4_STAFF[[#This Row],[Type]]="SOW"),Reference!E$7,0))</f>
        <v>152</v>
      </c>
      <c r="O50" s="39">
        <f>IF(PROGRAM4_STAFF[[#This Row],[Type]]="Employee",Reference!F$6,IF(OR(PROGRAM4_STAFF[[#This Row],[Type]]="Contractor",PROGRAM4_STAFF[[#This Row],[Type]]="SOW"),Reference!F$7,0))</f>
        <v>176</v>
      </c>
      <c r="P50" s="39">
        <f>IF(PROGRAM4_STAFF[[#This Row],[Type]]="Employee",Reference!G$6,IF(OR(PROGRAM4_STAFF[[#This Row],[Type]]="Contractor",PROGRAM4_STAFF[[#This Row],[Type]]="SOW"),Reference!G$7,0))</f>
        <v>176</v>
      </c>
      <c r="Q50" s="39">
        <f>IF(PROGRAM4_STAFF[[#This Row],[Type]]="Employee",Reference!H$6,IF(OR(PROGRAM4_STAFF[[#This Row],[Type]]="Contractor",PROGRAM4_STAFF[[#This Row],[Type]]="SOW"),Reference!H$7,0))</f>
        <v>160</v>
      </c>
      <c r="R50" s="39">
        <f>IF(PROGRAM4_STAFF[[#This Row],[Type]]="Employee",Reference!I$6,IF(OR(PROGRAM4_STAFF[[#This Row],[Type]]="Contractor",PROGRAM4_STAFF[[#This Row],[Type]]="SOW"),Reference!I$7,0))</f>
        <v>168</v>
      </c>
      <c r="S50" s="39">
        <f>IF(PROGRAM4_STAFF[[#This Row],[Type]]="Employee",Reference!J$6,IF(OR(PROGRAM4_STAFF[[#This Row],[Type]]="Contractor",PROGRAM4_STAFF[[#This Row],[Type]]="SOW"),Reference!J$7,0))</f>
        <v>176</v>
      </c>
      <c r="T50" s="39">
        <f>IF(PROGRAM4_STAFF[[#This Row],[Type]]="Employee",Reference!K$6,IF(OR(PROGRAM4_STAFF[[#This Row],[Type]]="Contractor",PROGRAM4_STAFF[[#This Row],[Type]]="SOW"),Reference!K$7,0))</f>
        <v>168</v>
      </c>
      <c r="U50" s="39">
        <f>IF(PROGRAM4_STAFF[[#This Row],[Type]]="Employee",Reference!L$6,IF(OR(PROGRAM4_STAFF[[#This Row],[Type]]="Contractor",PROGRAM4_STAFF[[#This Row],[Type]]="SOW"),Reference!L$7,0))</f>
        <v>168</v>
      </c>
      <c r="V50" s="39">
        <f>IF(PROGRAM4_STAFF[[#This Row],[Type]]="Employee",Reference!M$6,IF(OR(PROGRAM4_STAFF[[#This Row],[Type]]="Contractor",PROGRAM4_STAFF[[#This Row],[Type]]="SOW"),Reference!M$7,0))</f>
        <v>176</v>
      </c>
      <c r="W50" s="39">
        <f>IF(PROGRAM4_STAFF[[#This Row],[Type]]="Employee",Reference!N$6,IF(OR(PROGRAM4_STAFF[[#This Row],[Type]]="Contractor",PROGRAM4_STAFF[[#This Row],[Type]]="SOW"),Reference!N$7,0))</f>
        <v>160</v>
      </c>
      <c r="X50" s="39">
        <f>IF(PROGRAM4_STAFF[[#This Row],[Type]]="Employee",Reference!O$6,IF(OR(PROGRAM4_STAFF[[#This Row],[Type]]="Contractor",PROGRAM4_STAFF[[#This Row],[Type]]="SOW"),Reference!O$7,0))</f>
        <v>176</v>
      </c>
      <c r="Y50" s="130">
        <f>SUM(PROGRAM4_STAFF[[#This Row],[Jan-26]:[Dec-26]])</f>
        <v>2016</v>
      </c>
      <c r="Z50" s="38">
        <f>PROGRAM4_STAFF[[#This Row],[Rate]]*PROGRAM4_STAFF[[#This Row],[Total Hours]]</f>
        <v>50400</v>
      </c>
      <c r="AA50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50" s="36" t="str" cm="1">
        <f t="array" ref="AB50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50" s="36" t="str" cm="1">
        <f t="array" ref="AC50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50" s="36" t="str" cm="1">
        <f t="array" ref="AD50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50" s="36" t="str" cm="1">
        <f t="array" ref="AE50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50" s="36" t="str" cm="1">
        <f t="array" ref="AF50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50" s="36" t="str" cm="1">
        <f t="array" ref="AG50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50" s="36" t="str" cm="1">
        <f t="array" ref="AH50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50" s="36" t="str" cm="1">
        <f t="array" ref="AI50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50" s="36" t="str" cm="1">
        <f t="array" ref="AJ50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50" s="36" t="str" cm="1">
        <f t="array" ref="AK50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50" s="36" t="str" cm="1">
        <f t="array" ref="AL50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51" spans="1:38" x14ac:dyDescent="0.25">
      <c r="A51" s="8" t="str">
        <f t="shared" si="2"/>
        <v>Program 4</v>
      </c>
      <c r="B51" s="2" t="s">
        <v>315</v>
      </c>
      <c r="C51" s="2" t="s">
        <v>129</v>
      </c>
      <c r="D51" s="36" t="s">
        <v>9</v>
      </c>
      <c r="E51" s="36" t="s">
        <v>169</v>
      </c>
      <c r="F51" s="2" t="s">
        <v>157</v>
      </c>
      <c r="G51" s="2" t="s">
        <v>156</v>
      </c>
      <c r="H51" s="2" t="s">
        <v>68</v>
      </c>
      <c r="I51" s="40">
        <v>44949</v>
      </c>
      <c r="J51" s="37">
        <v>46129</v>
      </c>
      <c r="K51" s="2" t="s">
        <v>174</v>
      </c>
      <c r="L51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65</v>
      </c>
      <c r="M51" s="39">
        <f>IF(PROGRAM4_STAFF[[#This Row],[Type]]="Employee",Reference!D$6,IF(OR(PROGRAM4_STAFF[[#This Row],[Type]]="Contractor",PROGRAM4_STAFF[[#This Row],[Type]]="SOW"),Reference!D$7,0))</f>
        <v>160</v>
      </c>
      <c r="N51" s="39">
        <f>IF(PROGRAM4_STAFF[[#This Row],[Type]]="Employee",Reference!E$6,IF(OR(PROGRAM4_STAFF[[#This Row],[Type]]="Contractor",PROGRAM4_STAFF[[#This Row],[Type]]="SOW"),Reference!E$7,0))</f>
        <v>152</v>
      </c>
      <c r="O51" s="39">
        <f>IF(PROGRAM4_STAFF[[#This Row],[Type]]="Employee",Reference!F$6,IF(OR(PROGRAM4_STAFF[[#This Row],[Type]]="Contractor",PROGRAM4_STAFF[[#This Row],[Type]]="SOW"),Reference!F$7,0))</f>
        <v>176</v>
      </c>
      <c r="P51" s="39">
        <v>104</v>
      </c>
      <c r="Q51" s="39"/>
      <c r="R51" s="39"/>
      <c r="S51" s="39"/>
      <c r="T51" s="39"/>
      <c r="U51" s="39"/>
      <c r="V51" s="39"/>
      <c r="W51" s="39"/>
      <c r="X51" s="39"/>
      <c r="Y51" s="130">
        <f>SUM(PROGRAM4_STAFF[[#This Row],[Jan-26]:[Dec-26]])</f>
        <v>592</v>
      </c>
      <c r="Z51" s="38">
        <f>PROGRAM4_STAFF[[#This Row],[Rate]]*PROGRAM4_STAFF[[#This Row],[Total Hours]]</f>
        <v>38480</v>
      </c>
      <c r="AA51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51" s="36" t="str" cm="1">
        <f t="array" ref="AB51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51" s="36" t="str" cm="1">
        <f t="array" ref="AC51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51" s="36" t="str" cm="1">
        <f t="array" ref="AD51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51" s="36" t="str" cm="1">
        <f t="array" ref="AE51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>Left Company</v>
      </c>
      <c r="AF51" s="36" t="str" cm="1">
        <f t="array" ref="AF51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51" s="36" t="str" cm="1">
        <f t="array" ref="AG51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51" s="36" t="str" cm="1">
        <f t="array" ref="AH51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51" s="36" t="str" cm="1">
        <f t="array" ref="AI51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51" s="36" t="str" cm="1">
        <f t="array" ref="AJ51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51" s="36" t="str" cm="1">
        <f t="array" ref="AK51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51" s="36" t="str" cm="1">
        <f t="array" ref="AL51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52" spans="1:38" x14ac:dyDescent="0.25">
      <c r="A52" s="8" t="str">
        <f t="shared" si="2"/>
        <v>Program 4</v>
      </c>
      <c r="B52" s="2" t="s">
        <v>316</v>
      </c>
      <c r="C52" s="2" t="s">
        <v>72</v>
      </c>
      <c r="D52" s="36" t="s">
        <v>8</v>
      </c>
      <c r="E52" s="36"/>
      <c r="F52" s="2" t="s">
        <v>150</v>
      </c>
      <c r="G52" s="2" t="s">
        <v>142</v>
      </c>
      <c r="H52" s="2" t="s">
        <v>68</v>
      </c>
      <c r="I52" s="40">
        <v>45110</v>
      </c>
      <c r="J52" s="37"/>
      <c r="K52" s="2"/>
      <c r="L52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95</v>
      </c>
      <c r="M52" s="39">
        <f>IF(PROGRAM4_STAFF[[#This Row],[Type]]="Employee",Reference!D$6,IF(OR(PROGRAM4_STAFF[[#This Row],[Type]]="Contractor",PROGRAM4_STAFF[[#This Row],[Type]]="SOW"),Reference!D$7,0))</f>
        <v>176</v>
      </c>
      <c r="N52" s="39">
        <f>IF(PROGRAM4_STAFF[[#This Row],[Type]]="Employee",Reference!E$6,IF(OR(PROGRAM4_STAFF[[#This Row],[Type]]="Contractor",PROGRAM4_STAFF[[#This Row],[Type]]="SOW"),Reference!E$7,0))</f>
        <v>160</v>
      </c>
      <c r="O52" s="39">
        <f>IF(PROGRAM4_STAFF[[#This Row],[Type]]="Employee",Reference!F$6,IF(OR(PROGRAM4_STAFF[[#This Row],[Type]]="Contractor",PROGRAM4_STAFF[[#This Row],[Type]]="SOW"),Reference!F$7,0))</f>
        <v>176</v>
      </c>
      <c r="P52" s="39">
        <f>IF(PROGRAM4_STAFF[[#This Row],[Type]]="Employee",Reference!G$6,IF(OR(PROGRAM4_STAFF[[#This Row],[Type]]="Contractor",PROGRAM4_STAFF[[#This Row],[Type]]="SOW"),Reference!G$7,0))</f>
        <v>176</v>
      </c>
      <c r="Q52" s="39">
        <f>IF(PROGRAM4_STAFF[[#This Row],[Type]]="Employee",Reference!H$6,IF(OR(PROGRAM4_STAFF[[#This Row],[Type]]="Contractor",PROGRAM4_STAFF[[#This Row],[Type]]="SOW"),Reference!H$7,0))</f>
        <v>168</v>
      </c>
      <c r="R52" s="39">
        <f>IF(PROGRAM4_STAFF[[#This Row],[Type]]="Employee",Reference!I$6,IF(OR(PROGRAM4_STAFF[[#This Row],[Type]]="Contractor",PROGRAM4_STAFF[[#This Row],[Type]]="SOW"),Reference!I$7,0))</f>
        <v>176</v>
      </c>
      <c r="S52" s="39">
        <f>IF(PROGRAM4_STAFF[[#This Row],[Type]]="Employee",Reference!J$6,IF(OR(PROGRAM4_STAFF[[#This Row],[Type]]="Contractor",PROGRAM4_STAFF[[#This Row],[Type]]="SOW"),Reference!J$7,0))</f>
        <v>184</v>
      </c>
      <c r="T52" s="39">
        <f>IF(PROGRAM4_STAFF[[#This Row],[Type]]="Employee",Reference!K$6,IF(OR(PROGRAM4_STAFF[[#This Row],[Type]]="Contractor",PROGRAM4_STAFF[[#This Row],[Type]]="SOW"),Reference!K$7,0))</f>
        <v>168</v>
      </c>
      <c r="U52" s="39">
        <f>IF(PROGRAM4_STAFF[[#This Row],[Type]]="Employee",Reference!L$6,IF(OR(PROGRAM4_STAFF[[#This Row],[Type]]="Contractor",PROGRAM4_STAFF[[#This Row],[Type]]="SOW"),Reference!L$7,0))</f>
        <v>176</v>
      </c>
      <c r="V52" s="39">
        <f>IF(PROGRAM4_STAFF[[#This Row],[Type]]="Employee",Reference!M$6,IF(OR(PROGRAM4_STAFF[[#This Row],[Type]]="Contractor",PROGRAM4_STAFF[[#This Row],[Type]]="SOW"),Reference!M$7,0))</f>
        <v>176</v>
      </c>
      <c r="W52" s="39">
        <f>IF(PROGRAM4_STAFF[[#This Row],[Type]]="Employee",Reference!N$6,IF(OR(PROGRAM4_STAFF[[#This Row],[Type]]="Contractor",PROGRAM4_STAFF[[#This Row],[Type]]="SOW"),Reference!N$7,0))</f>
        <v>168</v>
      </c>
      <c r="X52" s="39">
        <f>IF(PROGRAM4_STAFF[[#This Row],[Type]]="Employee",Reference!O$6,IF(OR(PROGRAM4_STAFF[[#This Row],[Type]]="Contractor",PROGRAM4_STAFF[[#This Row],[Type]]="SOW"),Reference!O$7,0))</f>
        <v>184</v>
      </c>
      <c r="Y52" s="130">
        <f>SUM(PROGRAM4_STAFF[[#This Row],[Jan-26]:[Dec-26]])</f>
        <v>2088</v>
      </c>
      <c r="Z52" s="38">
        <f>PROGRAM4_STAFF[[#This Row],[Rate]]*PROGRAM4_STAFF[[#This Row],[Total Hours]]</f>
        <v>198360</v>
      </c>
      <c r="AA52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52" s="36" t="str" cm="1">
        <f t="array" ref="AB52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52" s="36" t="str" cm="1">
        <f t="array" ref="AC52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52" s="36" t="str" cm="1">
        <f t="array" ref="AD52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52" s="36" t="str" cm="1">
        <f t="array" ref="AE52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52" s="36" t="str" cm="1">
        <f t="array" ref="AF52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52" s="36" t="str" cm="1">
        <f t="array" ref="AG52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52" s="36" t="str" cm="1">
        <f t="array" ref="AH52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52" s="36" t="str" cm="1">
        <f t="array" ref="AI52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52" s="36" t="str" cm="1">
        <f t="array" ref="AJ52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52" s="36" t="str" cm="1">
        <f t="array" ref="AK52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52" s="36" t="str" cm="1">
        <f t="array" ref="AL52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53" spans="1:38" x14ac:dyDescent="0.25">
      <c r="A53" s="8" t="str">
        <f t="shared" si="2"/>
        <v>Program 4</v>
      </c>
      <c r="B53" s="2" t="s">
        <v>317</v>
      </c>
      <c r="C53" s="2" t="s">
        <v>131</v>
      </c>
      <c r="D53" s="36" t="s">
        <v>8</v>
      </c>
      <c r="E53" s="36"/>
      <c r="F53" s="2" t="s">
        <v>150</v>
      </c>
      <c r="G53" s="2" t="s">
        <v>142</v>
      </c>
      <c r="H53" s="2" t="s">
        <v>68</v>
      </c>
      <c r="I53" s="37">
        <v>43347</v>
      </c>
      <c r="J53" s="37"/>
      <c r="K53" s="2"/>
      <c r="L53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95</v>
      </c>
      <c r="M53" s="39">
        <f>IF(PROGRAM4_STAFF[[#This Row],[Type]]="Employee",Reference!D$6,IF(OR(PROGRAM4_STAFF[[#This Row],[Type]]="Contractor",PROGRAM4_STAFF[[#This Row],[Type]]="SOW"),Reference!D$7,0))</f>
        <v>176</v>
      </c>
      <c r="N53" s="39">
        <f>IF(PROGRAM4_STAFF[[#This Row],[Type]]="Employee",Reference!E$6,IF(OR(PROGRAM4_STAFF[[#This Row],[Type]]="Contractor",PROGRAM4_STAFF[[#This Row],[Type]]="SOW"),Reference!E$7,0))</f>
        <v>160</v>
      </c>
      <c r="O53" s="39">
        <f>IF(PROGRAM4_STAFF[[#This Row],[Type]]="Employee",Reference!F$6,IF(OR(PROGRAM4_STAFF[[#This Row],[Type]]="Contractor",PROGRAM4_STAFF[[#This Row],[Type]]="SOW"),Reference!F$7,0))</f>
        <v>176</v>
      </c>
      <c r="P53" s="39">
        <f>IF(PROGRAM4_STAFF[[#This Row],[Type]]="Employee",Reference!G$6,IF(OR(PROGRAM4_STAFF[[#This Row],[Type]]="Contractor",PROGRAM4_STAFF[[#This Row],[Type]]="SOW"),Reference!G$7,0))</f>
        <v>176</v>
      </c>
      <c r="Q53" s="39">
        <f>IF(PROGRAM4_STAFF[[#This Row],[Type]]="Employee",Reference!H$6,IF(OR(PROGRAM4_STAFF[[#This Row],[Type]]="Contractor",PROGRAM4_STAFF[[#This Row],[Type]]="SOW"),Reference!H$7,0))</f>
        <v>168</v>
      </c>
      <c r="R53" s="39">
        <f>IF(PROGRAM4_STAFF[[#This Row],[Type]]="Employee",Reference!I$6,IF(OR(PROGRAM4_STAFF[[#This Row],[Type]]="Contractor",PROGRAM4_STAFF[[#This Row],[Type]]="SOW"),Reference!I$7,0))</f>
        <v>176</v>
      </c>
      <c r="S53" s="39">
        <f>IF(PROGRAM4_STAFF[[#This Row],[Type]]="Employee",Reference!J$6,IF(OR(PROGRAM4_STAFF[[#This Row],[Type]]="Contractor",PROGRAM4_STAFF[[#This Row],[Type]]="SOW"),Reference!J$7,0))</f>
        <v>184</v>
      </c>
      <c r="T53" s="39">
        <f>IF(PROGRAM4_STAFF[[#This Row],[Type]]="Employee",Reference!K$6,IF(OR(PROGRAM4_STAFF[[#This Row],[Type]]="Contractor",PROGRAM4_STAFF[[#This Row],[Type]]="SOW"),Reference!K$7,0))</f>
        <v>168</v>
      </c>
      <c r="U53" s="39">
        <f>IF(PROGRAM4_STAFF[[#This Row],[Type]]="Employee",Reference!L$6,IF(OR(PROGRAM4_STAFF[[#This Row],[Type]]="Contractor",PROGRAM4_STAFF[[#This Row],[Type]]="SOW"),Reference!L$7,0))</f>
        <v>176</v>
      </c>
      <c r="V53" s="39">
        <f>IF(PROGRAM4_STAFF[[#This Row],[Type]]="Employee",Reference!M$6,IF(OR(PROGRAM4_STAFF[[#This Row],[Type]]="Contractor",PROGRAM4_STAFF[[#This Row],[Type]]="SOW"),Reference!M$7,0))</f>
        <v>176</v>
      </c>
      <c r="W53" s="39">
        <f>IF(PROGRAM4_STAFF[[#This Row],[Type]]="Employee",Reference!N$6,IF(OR(PROGRAM4_STAFF[[#This Row],[Type]]="Contractor",PROGRAM4_STAFF[[#This Row],[Type]]="SOW"),Reference!N$7,0))</f>
        <v>168</v>
      </c>
      <c r="X53" s="39">
        <f>IF(PROGRAM4_STAFF[[#This Row],[Type]]="Employee",Reference!O$6,IF(OR(PROGRAM4_STAFF[[#This Row],[Type]]="Contractor",PROGRAM4_STAFF[[#This Row],[Type]]="SOW"),Reference!O$7,0))</f>
        <v>184</v>
      </c>
      <c r="Y53" s="130">
        <f>SUM(PROGRAM4_STAFF[[#This Row],[Jan-26]:[Dec-26]])</f>
        <v>2088</v>
      </c>
      <c r="Z53" s="38">
        <f>PROGRAM4_STAFF[[#This Row],[Rate]]*PROGRAM4_STAFF[[#This Row],[Total Hours]]</f>
        <v>198360</v>
      </c>
      <c r="AA53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53" s="36" t="str" cm="1">
        <f t="array" ref="AB53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53" s="36" t="str" cm="1">
        <f t="array" ref="AC53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53" s="36" t="str" cm="1">
        <f t="array" ref="AD53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53" s="36" t="str" cm="1">
        <f t="array" ref="AE53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53" s="36" t="str" cm="1">
        <f t="array" ref="AF53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53" s="36" t="str" cm="1">
        <f t="array" ref="AG53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53" s="36" t="str" cm="1">
        <f t="array" ref="AH53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53" s="36" t="str" cm="1">
        <f t="array" ref="AI53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53" s="36" t="str" cm="1">
        <f t="array" ref="AJ53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53" s="36" t="str" cm="1">
        <f t="array" ref="AK53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53" s="36" t="str" cm="1">
        <f t="array" ref="AL53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54" spans="1:38" x14ac:dyDescent="0.25">
      <c r="A54" s="8" t="str">
        <f t="shared" si="2"/>
        <v>Program 4</v>
      </c>
      <c r="B54" s="2" t="s">
        <v>318</v>
      </c>
      <c r="C54" s="2" t="s">
        <v>129</v>
      </c>
      <c r="D54" s="36" t="s">
        <v>9</v>
      </c>
      <c r="E54" s="36"/>
      <c r="F54" s="2" t="s">
        <v>153</v>
      </c>
      <c r="G54" s="2" t="s">
        <v>154</v>
      </c>
      <c r="H54" s="2" t="s">
        <v>68</v>
      </c>
      <c r="I54" s="37">
        <v>45110</v>
      </c>
      <c r="J54" s="37"/>
      <c r="K54" s="2" t="s">
        <v>175</v>
      </c>
      <c r="L54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65</v>
      </c>
      <c r="M54" s="39">
        <f>IF(PROGRAM4_STAFF[[#This Row],[Type]]="Employee",Reference!D$6,IF(OR(PROGRAM4_STAFF[[#This Row],[Type]]="Contractor",PROGRAM4_STAFF[[#This Row],[Type]]="SOW"),Reference!D$7,0))</f>
        <v>160</v>
      </c>
      <c r="N54" s="39">
        <f>IF(PROGRAM4_STAFF[[#This Row],[Type]]="Employee",Reference!E$6,IF(OR(PROGRAM4_STAFF[[#This Row],[Type]]="Contractor",PROGRAM4_STAFF[[#This Row],[Type]]="SOW"),Reference!E$7,0))</f>
        <v>152</v>
      </c>
      <c r="O54" s="39">
        <f>IF(PROGRAM4_STAFF[[#This Row],[Type]]="Employee",Reference!F$6,IF(OR(PROGRAM4_STAFF[[#This Row],[Type]]="Contractor",PROGRAM4_STAFF[[#This Row],[Type]]="SOW"),Reference!F$7,0))</f>
        <v>176</v>
      </c>
      <c r="P54" s="39">
        <f>IF(PROGRAM4_STAFF[[#This Row],[Type]]="Employee",Reference!G$6,IF(OR(PROGRAM4_STAFF[[#This Row],[Type]]="Contractor",PROGRAM4_STAFF[[#This Row],[Type]]="SOW"),Reference!G$7,0))</f>
        <v>176</v>
      </c>
      <c r="Q54" s="39">
        <f>IF(PROGRAM4_STAFF[[#This Row],[Type]]="Employee",Reference!H$6,IF(OR(PROGRAM4_STAFF[[#This Row],[Type]]="Contractor",PROGRAM4_STAFF[[#This Row],[Type]]="SOW"),Reference!H$7,0))</f>
        <v>160</v>
      </c>
      <c r="R54" s="39">
        <f>IF(PROGRAM4_STAFF[[#This Row],[Type]]="Employee",Reference!I$6,IF(OR(PROGRAM4_STAFF[[#This Row],[Type]]="Contractor",PROGRAM4_STAFF[[#This Row],[Type]]="SOW"),Reference!I$7,0))</f>
        <v>168</v>
      </c>
      <c r="S54" s="39">
        <f>IF(PROGRAM4_STAFF[[#This Row],[Type]]="Employee",Reference!J$6,IF(OR(PROGRAM4_STAFF[[#This Row],[Type]]="Contractor",PROGRAM4_STAFF[[#This Row],[Type]]="SOW"),Reference!J$7,0))</f>
        <v>176</v>
      </c>
      <c r="T54" s="39">
        <f>IF(PROGRAM4_STAFF[[#This Row],[Type]]="Employee",Reference!K$6,IF(OR(PROGRAM4_STAFF[[#This Row],[Type]]="Contractor",PROGRAM4_STAFF[[#This Row],[Type]]="SOW"),Reference!K$7,0))</f>
        <v>168</v>
      </c>
      <c r="U54" s="39">
        <f>IF(PROGRAM4_STAFF[[#This Row],[Type]]="Employee",Reference!L$6,IF(OR(PROGRAM4_STAFF[[#This Row],[Type]]="Contractor",PROGRAM4_STAFF[[#This Row],[Type]]="SOW"),Reference!L$7,0))</f>
        <v>168</v>
      </c>
      <c r="V54" s="39">
        <f>IF(PROGRAM4_STAFF[[#This Row],[Type]]="Employee",Reference!M$6,IF(OR(PROGRAM4_STAFF[[#This Row],[Type]]="Contractor",PROGRAM4_STAFF[[#This Row],[Type]]="SOW"),Reference!M$7,0))</f>
        <v>176</v>
      </c>
      <c r="W54" s="39">
        <f>IF(PROGRAM4_STAFF[[#This Row],[Type]]="Employee",Reference!N$6,IF(OR(PROGRAM4_STAFF[[#This Row],[Type]]="Contractor",PROGRAM4_STAFF[[#This Row],[Type]]="SOW"),Reference!N$7,0))</f>
        <v>160</v>
      </c>
      <c r="X54" s="39">
        <f>IF(PROGRAM4_STAFF[[#This Row],[Type]]="Employee",Reference!O$6,IF(OR(PROGRAM4_STAFF[[#This Row],[Type]]="Contractor",PROGRAM4_STAFF[[#This Row],[Type]]="SOW"),Reference!O$7,0))</f>
        <v>176</v>
      </c>
      <c r="Y54" s="130">
        <f>SUM(PROGRAM4_STAFF[[#This Row],[Jan-26]:[Dec-26]])</f>
        <v>2016</v>
      </c>
      <c r="Z54" s="38">
        <f>PROGRAM4_STAFF[[#This Row],[Rate]]*PROGRAM4_STAFF[[#This Row],[Total Hours]]</f>
        <v>131040</v>
      </c>
      <c r="AA54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54" s="36" t="str" cm="1">
        <f t="array" ref="AB54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54" s="36" t="str" cm="1">
        <f t="array" ref="AC54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54" s="36" t="str" cm="1">
        <f t="array" ref="AD54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54" s="36" t="str" cm="1">
        <f t="array" ref="AE54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54" s="36" t="str" cm="1">
        <f t="array" ref="AF54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54" s="36" t="str" cm="1">
        <f t="array" ref="AG54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54" s="36" t="str" cm="1">
        <f t="array" ref="AH54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54" s="36" t="str" cm="1">
        <f t="array" ref="AI54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54" s="36" t="str" cm="1">
        <f t="array" ref="AJ54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54" s="36" t="str" cm="1">
        <f t="array" ref="AK54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54" s="36" t="str" cm="1">
        <f t="array" ref="AL54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55" spans="1:38" x14ac:dyDescent="0.25">
      <c r="A55" s="8" t="str">
        <f t="shared" si="2"/>
        <v>Program 4</v>
      </c>
      <c r="B55" s="2" t="s">
        <v>319</v>
      </c>
      <c r="C55" s="2" t="s">
        <v>176</v>
      </c>
      <c r="D55" s="36" t="s">
        <v>8</v>
      </c>
      <c r="E55" s="36"/>
      <c r="F55" s="2" t="s">
        <v>143</v>
      </c>
      <c r="G55" s="2" t="s">
        <v>142</v>
      </c>
      <c r="H55" s="2" t="s">
        <v>68</v>
      </c>
      <c r="I55" s="37">
        <v>41673</v>
      </c>
      <c r="J55" s="37"/>
      <c r="K55" s="2"/>
      <c r="L55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95</v>
      </c>
      <c r="M55" s="39">
        <f>IF(PROGRAM4_STAFF[[#This Row],[Type]]="Employee",Reference!D$6,IF(OR(PROGRAM4_STAFF[[#This Row],[Type]]="Contractor",PROGRAM4_STAFF[[#This Row],[Type]]="SOW"),Reference!D$7,0))</f>
        <v>176</v>
      </c>
      <c r="N55" s="39">
        <f>IF(PROGRAM4_STAFF[[#This Row],[Type]]="Employee",Reference!E$6,IF(OR(PROGRAM4_STAFF[[#This Row],[Type]]="Contractor",PROGRAM4_STAFF[[#This Row],[Type]]="SOW"),Reference!E$7,0))</f>
        <v>160</v>
      </c>
      <c r="O55" s="39">
        <f>IF(PROGRAM4_STAFF[[#This Row],[Type]]="Employee",Reference!F$6,IF(OR(PROGRAM4_STAFF[[#This Row],[Type]]="Contractor",PROGRAM4_STAFF[[#This Row],[Type]]="SOW"),Reference!F$7,0))</f>
        <v>176</v>
      </c>
      <c r="P55" s="39">
        <f>IF(PROGRAM4_STAFF[[#This Row],[Type]]="Employee",Reference!G$6,IF(OR(PROGRAM4_STAFF[[#This Row],[Type]]="Contractor",PROGRAM4_STAFF[[#This Row],[Type]]="SOW"),Reference!G$7,0))</f>
        <v>176</v>
      </c>
      <c r="Q55" s="39">
        <f>IF(PROGRAM4_STAFF[[#This Row],[Type]]="Employee",Reference!H$6,IF(OR(PROGRAM4_STAFF[[#This Row],[Type]]="Contractor",PROGRAM4_STAFF[[#This Row],[Type]]="SOW"),Reference!H$7,0))</f>
        <v>168</v>
      </c>
      <c r="R55" s="39">
        <f>IF(PROGRAM4_STAFF[[#This Row],[Type]]="Employee",Reference!I$6,IF(OR(PROGRAM4_STAFF[[#This Row],[Type]]="Contractor",PROGRAM4_STAFF[[#This Row],[Type]]="SOW"),Reference!I$7,0))</f>
        <v>176</v>
      </c>
      <c r="S55" s="39">
        <f>IF(PROGRAM4_STAFF[[#This Row],[Type]]="Employee",Reference!J$6,IF(OR(PROGRAM4_STAFF[[#This Row],[Type]]="Contractor",PROGRAM4_STAFF[[#This Row],[Type]]="SOW"),Reference!J$7,0))</f>
        <v>184</v>
      </c>
      <c r="T55" s="39">
        <f>IF(PROGRAM4_STAFF[[#This Row],[Type]]="Employee",Reference!K$6,IF(OR(PROGRAM4_STAFF[[#This Row],[Type]]="Contractor",PROGRAM4_STAFF[[#This Row],[Type]]="SOW"),Reference!K$7,0))</f>
        <v>168</v>
      </c>
      <c r="U55" s="39">
        <f>IF(PROGRAM4_STAFF[[#This Row],[Type]]="Employee",Reference!L$6,IF(OR(PROGRAM4_STAFF[[#This Row],[Type]]="Contractor",PROGRAM4_STAFF[[#This Row],[Type]]="SOW"),Reference!L$7,0))</f>
        <v>176</v>
      </c>
      <c r="V55" s="39">
        <f>IF(PROGRAM4_STAFF[[#This Row],[Type]]="Employee",Reference!M$6,IF(OR(PROGRAM4_STAFF[[#This Row],[Type]]="Contractor",PROGRAM4_STAFF[[#This Row],[Type]]="SOW"),Reference!M$7,0))</f>
        <v>176</v>
      </c>
      <c r="W55" s="39">
        <f>IF(PROGRAM4_STAFF[[#This Row],[Type]]="Employee",Reference!N$6,IF(OR(PROGRAM4_STAFF[[#This Row],[Type]]="Contractor",PROGRAM4_STAFF[[#This Row],[Type]]="SOW"),Reference!N$7,0))</f>
        <v>168</v>
      </c>
      <c r="X55" s="39">
        <f>IF(PROGRAM4_STAFF[[#This Row],[Type]]="Employee",Reference!O$6,IF(OR(PROGRAM4_STAFF[[#This Row],[Type]]="Contractor",PROGRAM4_STAFF[[#This Row],[Type]]="SOW"),Reference!O$7,0))</f>
        <v>184</v>
      </c>
      <c r="Y55" s="130">
        <f>SUM(PROGRAM4_STAFF[[#This Row],[Jan-26]:[Dec-26]])</f>
        <v>2088</v>
      </c>
      <c r="Z55" s="38">
        <f>PROGRAM4_STAFF[[#This Row],[Rate]]*PROGRAM4_STAFF[[#This Row],[Total Hours]]</f>
        <v>198360</v>
      </c>
      <c r="AA55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55" s="36" t="str" cm="1">
        <f t="array" ref="AB55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55" s="36" t="str" cm="1">
        <f t="array" ref="AC55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55" s="36" t="str" cm="1">
        <f t="array" ref="AD55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55" s="36" t="str" cm="1">
        <f t="array" ref="AE55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55" s="36" t="str" cm="1">
        <f t="array" ref="AF55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55" s="36" t="str" cm="1">
        <f t="array" ref="AG55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55" s="36" t="str" cm="1">
        <f t="array" ref="AH55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55" s="36" t="str" cm="1">
        <f t="array" ref="AI55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55" s="36" t="str" cm="1">
        <f t="array" ref="AJ55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55" s="36" t="str" cm="1">
        <f t="array" ref="AK55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55" s="36" t="str" cm="1">
        <f t="array" ref="AL55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56" spans="1:38" x14ac:dyDescent="0.25">
      <c r="A56" s="8" t="str">
        <f t="shared" si="2"/>
        <v>Program 4</v>
      </c>
      <c r="B56" s="2" t="s">
        <v>320</v>
      </c>
      <c r="C56" s="2" t="s">
        <v>168</v>
      </c>
      <c r="D56" s="36" t="s">
        <v>10</v>
      </c>
      <c r="E56" s="36"/>
      <c r="F56" s="2" t="s">
        <v>137</v>
      </c>
      <c r="G56" s="2" t="s">
        <v>138</v>
      </c>
      <c r="H56" s="2" t="s">
        <v>69</v>
      </c>
      <c r="I56" s="37">
        <v>45453</v>
      </c>
      <c r="J56" s="37"/>
      <c r="K56" s="2" t="s">
        <v>172</v>
      </c>
      <c r="L56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25</v>
      </c>
      <c r="M56" s="39">
        <f>IF(PROGRAM4_STAFF[[#This Row],[Type]]="Employee",Reference!D$6,IF(OR(PROGRAM4_STAFF[[#This Row],[Type]]="Contractor",PROGRAM4_STAFF[[#This Row],[Type]]="SOW"),Reference!D$7,0))</f>
        <v>160</v>
      </c>
      <c r="N56" s="39">
        <f>IF(PROGRAM4_STAFF[[#This Row],[Type]]="Employee",Reference!E$6,IF(OR(PROGRAM4_STAFF[[#This Row],[Type]]="Contractor",PROGRAM4_STAFF[[#This Row],[Type]]="SOW"),Reference!E$7,0))</f>
        <v>152</v>
      </c>
      <c r="O56" s="39">
        <f>IF(PROGRAM4_STAFF[[#This Row],[Type]]="Employee",Reference!F$6,IF(OR(PROGRAM4_STAFF[[#This Row],[Type]]="Contractor",PROGRAM4_STAFF[[#This Row],[Type]]="SOW"),Reference!F$7,0))</f>
        <v>176</v>
      </c>
      <c r="P56" s="39">
        <f>IF(PROGRAM4_STAFF[[#This Row],[Type]]="Employee",Reference!G$6,IF(OR(PROGRAM4_STAFF[[#This Row],[Type]]="Contractor",PROGRAM4_STAFF[[#This Row],[Type]]="SOW"),Reference!G$7,0))</f>
        <v>176</v>
      </c>
      <c r="Q56" s="39">
        <f>IF(PROGRAM4_STAFF[[#This Row],[Type]]="Employee",Reference!H$6,IF(OR(PROGRAM4_STAFF[[#This Row],[Type]]="Contractor",PROGRAM4_STAFF[[#This Row],[Type]]="SOW"),Reference!H$7,0))</f>
        <v>160</v>
      </c>
      <c r="R56" s="39">
        <f>IF(PROGRAM4_STAFF[[#This Row],[Type]]="Employee",Reference!I$6,IF(OR(PROGRAM4_STAFF[[#This Row],[Type]]="Contractor",PROGRAM4_STAFF[[#This Row],[Type]]="SOW"),Reference!I$7,0))</f>
        <v>168</v>
      </c>
      <c r="S56" s="39">
        <f>IF(PROGRAM4_STAFF[[#This Row],[Type]]="Employee",Reference!J$6,IF(OR(PROGRAM4_STAFF[[#This Row],[Type]]="Contractor",PROGRAM4_STAFF[[#This Row],[Type]]="SOW"),Reference!J$7,0))</f>
        <v>176</v>
      </c>
      <c r="T56" s="39">
        <f>IF(PROGRAM4_STAFF[[#This Row],[Type]]="Employee",Reference!K$6,IF(OR(PROGRAM4_STAFF[[#This Row],[Type]]="Contractor",PROGRAM4_STAFF[[#This Row],[Type]]="SOW"),Reference!K$7,0))</f>
        <v>168</v>
      </c>
      <c r="U56" s="39">
        <f>IF(PROGRAM4_STAFF[[#This Row],[Type]]="Employee",Reference!L$6,IF(OR(PROGRAM4_STAFF[[#This Row],[Type]]="Contractor",PROGRAM4_STAFF[[#This Row],[Type]]="SOW"),Reference!L$7,0))</f>
        <v>168</v>
      </c>
      <c r="V56" s="39">
        <f>IF(PROGRAM4_STAFF[[#This Row],[Type]]="Employee",Reference!M$6,IF(OR(PROGRAM4_STAFF[[#This Row],[Type]]="Contractor",PROGRAM4_STAFF[[#This Row],[Type]]="SOW"),Reference!M$7,0))</f>
        <v>176</v>
      </c>
      <c r="W56" s="39">
        <f>IF(PROGRAM4_STAFF[[#This Row],[Type]]="Employee",Reference!N$6,IF(OR(PROGRAM4_STAFF[[#This Row],[Type]]="Contractor",PROGRAM4_STAFF[[#This Row],[Type]]="SOW"),Reference!N$7,0))</f>
        <v>160</v>
      </c>
      <c r="X56" s="39">
        <f>IF(PROGRAM4_STAFF[[#This Row],[Type]]="Employee",Reference!O$6,IF(OR(PROGRAM4_STAFF[[#This Row],[Type]]="Contractor",PROGRAM4_STAFF[[#This Row],[Type]]="SOW"),Reference!O$7,0))</f>
        <v>176</v>
      </c>
      <c r="Y56" s="130">
        <f>SUM(PROGRAM4_STAFF[[#This Row],[Jan-26]:[Dec-26]])</f>
        <v>2016</v>
      </c>
      <c r="Z56" s="38">
        <f>PROGRAM4_STAFF[[#This Row],[Rate]]*PROGRAM4_STAFF[[#This Row],[Total Hours]]</f>
        <v>50400</v>
      </c>
      <c r="AA56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56" s="36" t="str" cm="1">
        <f t="array" ref="AB56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56" s="36" t="str" cm="1">
        <f t="array" ref="AC56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56" s="36" t="str" cm="1">
        <f t="array" ref="AD56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56" s="36" t="str" cm="1">
        <f t="array" ref="AE56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56" s="36" t="str" cm="1">
        <f t="array" ref="AF56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56" s="36" t="str" cm="1">
        <f t="array" ref="AG56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56" s="36" t="str" cm="1">
        <f t="array" ref="AH56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56" s="36" t="str" cm="1">
        <f t="array" ref="AI56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56" s="36" t="str" cm="1">
        <f t="array" ref="AJ56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56" s="36" t="str" cm="1">
        <f t="array" ref="AK56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56" s="36" t="str" cm="1">
        <f t="array" ref="AL56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57" spans="1:38" x14ac:dyDescent="0.25">
      <c r="A57" s="8" t="str">
        <f t="shared" si="2"/>
        <v>Program 4</v>
      </c>
      <c r="B57" s="2" t="s">
        <v>321</v>
      </c>
      <c r="C57" s="2" t="s">
        <v>168</v>
      </c>
      <c r="D57" s="36" t="s">
        <v>10</v>
      </c>
      <c r="E57" s="36"/>
      <c r="F57" s="2" t="s">
        <v>140</v>
      </c>
      <c r="G57" s="2" t="s">
        <v>140</v>
      </c>
      <c r="H57" s="2" t="s">
        <v>70</v>
      </c>
      <c r="I57" s="37">
        <v>45888</v>
      </c>
      <c r="J57" s="37"/>
      <c r="K57" s="2" t="s">
        <v>171</v>
      </c>
      <c r="L57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25</v>
      </c>
      <c r="M57" s="39">
        <f>IF(PROGRAM4_STAFF[[#This Row],[Type]]="Employee",Reference!D$6,IF(OR(PROGRAM4_STAFF[[#This Row],[Type]]="Contractor",PROGRAM4_STAFF[[#This Row],[Type]]="SOW"),Reference!D$7,0))</f>
        <v>160</v>
      </c>
      <c r="N57" s="39">
        <f>IF(PROGRAM4_STAFF[[#This Row],[Type]]="Employee",Reference!E$6,IF(OR(PROGRAM4_STAFF[[#This Row],[Type]]="Contractor",PROGRAM4_STAFF[[#This Row],[Type]]="SOW"),Reference!E$7,0))</f>
        <v>152</v>
      </c>
      <c r="O57" s="39">
        <f>IF(PROGRAM4_STAFF[[#This Row],[Type]]="Employee",Reference!F$6,IF(OR(PROGRAM4_STAFF[[#This Row],[Type]]="Contractor",PROGRAM4_STAFF[[#This Row],[Type]]="SOW"),Reference!F$7,0))</f>
        <v>176</v>
      </c>
      <c r="P57" s="39">
        <f>IF(PROGRAM4_STAFF[[#This Row],[Type]]="Employee",Reference!G$6,IF(OR(PROGRAM4_STAFF[[#This Row],[Type]]="Contractor",PROGRAM4_STAFF[[#This Row],[Type]]="SOW"),Reference!G$7,0))</f>
        <v>176</v>
      </c>
      <c r="Q57" s="39">
        <f>IF(PROGRAM4_STAFF[[#This Row],[Type]]="Employee",Reference!H$6,IF(OR(PROGRAM4_STAFF[[#This Row],[Type]]="Contractor",PROGRAM4_STAFF[[#This Row],[Type]]="SOW"),Reference!H$7,0))</f>
        <v>160</v>
      </c>
      <c r="R57" s="39">
        <f>IF(PROGRAM4_STAFF[[#This Row],[Type]]="Employee",Reference!I$6,IF(OR(PROGRAM4_STAFF[[#This Row],[Type]]="Contractor",PROGRAM4_STAFF[[#This Row],[Type]]="SOW"),Reference!I$7,0))</f>
        <v>168</v>
      </c>
      <c r="S57" s="39">
        <f>IF(PROGRAM4_STAFF[[#This Row],[Type]]="Employee",Reference!J$6,IF(OR(PROGRAM4_STAFF[[#This Row],[Type]]="Contractor",PROGRAM4_STAFF[[#This Row],[Type]]="SOW"),Reference!J$7,0))</f>
        <v>176</v>
      </c>
      <c r="T57" s="39">
        <f>IF(PROGRAM4_STAFF[[#This Row],[Type]]="Employee",Reference!K$6,IF(OR(PROGRAM4_STAFF[[#This Row],[Type]]="Contractor",PROGRAM4_STAFF[[#This Row],[Type]]="SOW"),Reference!K$7,0))</f>
        <v>168</v>
      </c>
      <c r="U57" s="39">
        <f>IF(PROGRAM4_STAFF[[#This Row],[Type]]="Employee",Reference!L$6,IF(OR(PROGRAM4_STAFF[[#This Row],[Type]]="Contractor",PROGRAM4_STAFF[[#This Row],[Type]]="SOW"),Reference!L$7,0))</f>
        <v>168</v>
      </c>
      <c r="V57" s="39">
        <f>IF(PROGRAM4_STAFF[[#This Row],[Type]]="Employee",Reference!M$6,IF(OR(PROGRAM4_STAFF[[#This Row],[Type]]="Contractor",PROGRAM4_STAFF[[#This Row],[Type]]="SOW"),Reference!M$7,0))</f>
        <v>176</v>
      </c>
      <c r="W57" s="39">
        <f>IF(PROGRAM4_STAFF[[#This Row],[Type]]="Employee",Reference!N$6,IF(OR(PROGRAM4_STAFF[[#This Row],[Type]]="Contractor",PROGRAM4_STAFF[[#This Row],[Type]]="SOW"),Reference!N$7,0))</f>
        <v>160</v>
      </c>
      <c r="X57" s="39">
        <f>IF(PROGRAM4_STAFF[[#This Row],[Type]]="Employee",Reference!O$6,IF(OR(PROGRAM4_STAFF[[#This Row],[Type]]="Contractor",PROGRAM4_STAFF[[#This Row],[Type]]="SOW"),Reference!O$7,0))</f>
        <v>176</v>
      </c>
      <c r="Y57" s="130">
        <f>SUM(PROGRAM4_STAFF[[#This Row],[Jan-26]:[Dec-26]])</f>
        <v>2016</v>
      </c>
      <c r="Z57" s="38">
        <f>PROGRAM4_STAFF[[#This Row],[Rate]]*PROGRAM4_STAFF[[#This Row],[Total Hours]]</f>
        <v>50400</v>
      </c>
      <c r="AA57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57" s="36" t="str" cm="1">
        <f t="array" ref="AB57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57" s="36" t="str" cm="1">
        <f t="array" ref="AC57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57" s="36" t="str" cm="1">
        <f t="array" ref="AD57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57" s="36" t="str" cm="1">
        <f t="array" ref="AE57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57" s="36" t="str" cm="1">
        <f t="array" ref="AF57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57" s="36" t="str" cm="1">
        <f t="array" ref="AG57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57" s="36" t="str" cm="1">
        <f t="array" ref="AH57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57" s="36" t="str" cm="1">
        <f t="array" ref="AI57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57" s="36" t="str" cm="1">
        <f t="array" ref="AJ57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57" s="36" t="str" cm="1">
        <f t="array" ref="AK57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57" s="36" t="str" cm="1">
        <f t="array" ref="AL57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58" spans="1:38" x14ac:dyDescent="0.25">
      <c r="A58" s="8" t="str">
        <f t="shared" si="2"/>
        <v>Program 4</v>
      </c>
      <c r="B58" s="2" t="s">
        <v>322</v>
      </c>
      <c r="C58" s="2" t="s">
        <v>71</v>
      </c>
      <c r="D58" s="36" t="s">
        <v>8</v>
      </c>
      <c r="E58" s="36"/>
      <c r="F58" s="2" t="s">
        <v>152</v>
      </c>
      <c r="G58" s="2" t="s">
        <v>151</v>
      </c>
      <c r="H58" s="2" t="s">
        <v>68</v>
      </c>
      <c r="I58" s="37">
        <v>45453</v>
      </c>
      <c r="J58" s="37"/>
      <c r="K58" s="2"/>
      <c r="L58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95</v>
      </c>
      <c r="M58" s="39">
        <f>IF(PROGRAM4_STAFF[[#This Row],[Type]]="Employee",Reference!D$6,IF(OR(PROGRAM4_STAFF[[#This Row],[Type]]="Contractor",PROGRAM4_STAFF[[#This Row],[Type]]="SOW"),Reference!D$7,0))</f>
        <v>176</v>
      </c>
      <c r="N58" s="39">
        <f>IF(PROGRAM4_STAFF[[#This Row],[Type]]="Employee",Reference!E$6,IF(OR(PROGRAM4_STAFF[[#This Row],[Type]]="Contractor",PROGRAM4_STAFF[[#This Row],[Type]]="SOW"),Reference!E$7,0))</f>
        <v>160</v>
      </c>
      <c r="O58" s="39">
        <f>IF(PROGRAM4_STAFF[[#This Row],[Type]]="Employee",Reference!F$6,IF(OR(PROGRAM4_STAFF[[#This Row],[Type]]="Contractor",PROGRAM4_STAFF[[#This Row],[Type]]="SOW"),Reference!F$7,0))</f>
        <v>176</v>
      </c>
      <c r="P58" s="39">
        <f>IF(PROGRAM4_STAFF[[#This Row],[Type]]="Employee",Reference!G$6,IF(OR(PROGRAM4_STAFF[[#This Row],[Type]]="Contractor",PROGRAM4_STAFF[[#This Row],[Type]]="SOW"),Reference!G$7,0))</f>
        <v>176</v>
      </c>
      <c r="Q58" s="39">
        <f>IF(PROGRAM4_STAFF[[#This Row],[Type]]="Employee",Reference!H$6,IF(OR(PROGRAM4_STAFF[[#This Row],[Type]]="Contractor",PROGRAM4_STAFF[[#This Row],[Type]]="SOW"),Reference!H$7,0))</f>
        <v>168</v>
      </c>
      <c r="R58" s="39">
        <f>IF(PROGRAM4_STAFF[[#This Row],[Type]]="Employee",Reference!I$6,IF(OR(PROGRAM4_STAFF[[#This Row],[Type]]="Contractor",PROGRAM4_STAFF[[#This Row],[Type]]="SOW"),Reference!I$7,0))</f>
        <v>176</v>
      </c>
      <c r="S58" s="39">
        <f>IF(PROGRAM4_STAFF[[#This Row],[Type]]="Employee",Reference!J$6,IF(OR(PROGRAM4_STAFF[[#This Row],[Type]]="Contractor",PROGRAM4_STAFF[[#This Row],[Type]]="SOW"),Reference!J$7,0))</f>
        <v>184</v>
      </c>
      <c r="T58" s="39">
        <f>IF(PROGRAM4_STAFF[[#This Row],[Type]]="Employee",Reference!K$6,IF(OR(PROGRAM4_STAFF[[#This Row],[Type]]="Contractor",PROGRAM4_STAFF[[#This Row],[Type]]="SOW"),Reference!K$7,0))</f>
        <v>168</v>
      </c>
      <c r="U58" s="39">
        <f>IF(PROGRAM4_STAFF[[#This Row],[Type]]="Employee",Reference!L$6,IF(OR(PROGRAM4_STAFF[[#This Row],[Type]]="Contractor",PROGRAM4_STAFF[[#This Row],[Type]]="SOW"),Reference!L$7,0))</f>
        <v>176</v>
      </c>
      <c r="V58" s="39">
        <f>IF(PROGRAM4_STAFF[[#This Row],[Type]]="Employee",Reference!M$6,IF(OR(PROGRAM4_STAFF[[#This Row],[Type]]="Contractor",PROGRAM4_STAFF[[#This Row],[Type]]="SOW"),Reference!M$7,0))</f>
        <v>176</v>
      </c>
      <c r="W58" s="39">
        <f>IF(PROGRAM4_STAFF[[#This Row],[Type]]="Employee",Reference!N$6,IF(OR(PROGRAM4_STAFF[[#This Row],[Type]]="Contractor",PROGRAM4_STAFF[[#This Row],[Type]]="SOW"),Reference!N$7,0))</f>
        <v>168</v>
      </c>
      <c r="X58" s="39">
        <f>IF(PROGRAM4_STAFF[[#This Row],[Type]]="Employee",Reference!O$6,IF(OR(PROGRAM4_STAFF[[#This Row],[Type]]="Contractor",PROGRAM4_STAFF[[#This Row],[Type]]="SOW"),Reference!O$7,0))</f>
        <v>184</v>
      </c>
      <c r="Y58" s="130">
        <f>SUM(PROGRAM4_STAFF[[#This Row],[Jan-26]:[Dec-26]])</f>
        <v>2088</v>
      </c>
      <c r="Z58" s="38">
        <f>PROGRAM4_STAFF[[#This Row],[Rate]]*PROGRAM4_STAFF[[#This Row],[Total Hours]]</f>
        <v>198360</v>
      </c>
      <c r="AA58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58" s="36" t="str" cm="1">
        <f t="array" ref="AB58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58" s="36" t="str" cm="1">
        <f t="array" ref="AC58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58" s="36" t="str" cm="1">
        <f t="array" ref="AD58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58" s="36" t="str" cm="1">
        <f t="array" ref="AE58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58" s="36" t="str" cm="1">
        <f t="array" ref="AF58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58" s="36" t="str" cm="1">
        <f t="array" ref="AG58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58" s="36" t="str" cm="1">
        <f t="array" ref="AH58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58" s="36" t="str" cm="1">
        <f t="array" ref="AI58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58" s="36" t="str" cm="1">
        <f t="array" ref="AJ58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58" s="36" t="str" cm="1">
        <f t="array" ref="AK58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58" s="36" t="str" cm="1">
        <f t="array" ref="AL58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59" spans="1:38" x14ac:dyDescent="0.25">
      <c r="A59" s="8" t="str">
        <f t="shared" si="2"/>
        <v>Program 4</v>
      </c>
      <c r="B59" s="2" t="s">
        <v>323</v>
      </c>
      <c r="C59" s="2" t="s">
        <v>131</v>
      </c>
      <c r="D59" s="36" t="s">
        <v>9</v>
      </c>
      <c r="E59" s="36"/>
      <c r="F59" s="2" t="s">
        <v>160</v>
      </c>
      <c r="G59" s="2" t="s">
        <v>151</v>
      </c>
      <c r="H59" s="2" t="s">
        <v>68</v>
      </c>
      <c r="I59" s="37">
        <v>43906</v>
      </c>
      <c r="J59" s="37"/>
      <c r="K59" s="2" t="s">
        <v>173</v>
      </c>
      <c r="L59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65</v>
      </c>
      <c r="M59" s="39">
        <f>IF(PROGRAM4_STAFF[[#This Row],[Type]]="Employee",Reference!D$6,IF(OR(PROGRAM4_STAFF[[#This Row],[Type]]="Contractor",PROGRAM4_STAFF[[#This Row],[Type]]="SOW"),Reference!D$7,0))</f>
        <v>160</v>
      </c>
      <c r="N59" s="39">
        <f>IF(PROGRAM4_STAFF[[#This Row],[Type]]="Employee",Reference!E$6,IF(OR(PROGRAM4_STAFF[[#This Row],[Type]]="Contractor",PROGRAM4_STAFF[[#This Row],[Type]]="SOW"),Reference!E$7,0))</f>
        <v>152</v>
      </c>
      <c r="O59" s="39">
        <f>IF(PROGRAM4_STAFF[[#This Row],[Type]]="Employee",Reference!F$6,IF(OR(PROGRAM4_STAFF[[#This Row],[Type]]="Contractor",PROGRAM4_STAFF[[#This Row],[Type]]="SOW"),Reference!F$7,0))</f>
        <v>176</v>
      </c>
      <c r="P59" s="39">
        <f>IF(PROGRAM4_STAFF[[#This Row],[Type]]="Employee",Reference!G$6,IF(OR(PROGRAM4_STAFF[[#This Row],[Type]]="Contractor",PROGRAM4_STAFF[[#This Row],[Type]]="SOW"),Reference!G$7,0))</f>
        <v>176</v>
      </c>
      <c r="Q59" s="39">
        <f>IF(PROGRAM4_STAFF[[#This Row],[Type]]="Employee",Reference!H$6,IF(OR(PROGRAM4_STAFF[[#This Row],[Type]]="Contractor",PROGRAM4_STAFF[[#This Row],[Type]]="SOW"),Reference!H$7,0))</f>
        <v>160</v>
      </c>
      <c r="R59" s="39">
        <f>IF(PROGRAM4_STAFF[[#This Row],[Type]]="Employee",Reference!I$6,IF(OR(PROGRAM4_STAFF[[#This Row],[Type]]="Contractor",PROGRAM4_STAFF[[#This Row],[Type]]="SOW"),Reference!I$7,0))</f>
        <v>168</v>
      </c>
      <c r="S59" s="39">
        <f>IF(PROGRAM4_STAFF[[#This Row],[Type]]="Employee",Reference!J$6,IF(OR(PROGRAM4_STAFF[[#This Row],[Type]]="Contractor",PROGRAM4_STAFF[[#This Row],[Type]]="SOW"),Reference!J$7,0))</f>
        <v>176</v>
      </c>
      <c r="T59" s="39">
        <f>IF(PROGRAM4_STAFF[[#This Row],[Type]]="Employee",Reference!K$6,IF(OR(PROGRAM4_STAFF[[#This Row],[Type]]="Contractor",PROGRAM4_STAFF[[#This Row],[Type]]="SOW"),Reference!K$7,0))</f>
        <v>168</v>
      </c>
      <c r="U59" s="39">
        <f>IF(PROGRAM4_STAFF[[#This Row],[Type]]="Employee",Reference!L$6,IF(OR(PROGRAM4_STAFF[[#This Row],[Type]]="Contractor",PROGRAM4_STAFF[[#This Row],[Type]]="SOW"),Reference!L$7,0))</f>
        <v>168</v>
      </c>
      <c r="V59" s="39">
        <f>IF(PROGRAM4_STAFF[[#This Row],[Type]]="Employee",Reference!M$6,IF(OR(PROGRAM4_STAFF[[#This Row],[Type]]="Contractor",PROGRAM4_STAFF[[#This Row],[Type]]="SOW"),Reference!M$7,0))</f>
        <v>176</v>
      </c>
      <c r="W59" s="39">
        <f>IF(PROGRAM4_STAFF[[#This Row],[Type]]="Employee",Reference!N$6,IF(OR(PROGRAM4_STAFF[[#This Row],[Type]]="Contractor",PROGRAM4_STAFF[[#This Row],[Type]]="SOW"),Reference!N$7,0))</f>
        <v>160</v>
      </c>
      <c r="X59" s="39">
        <f>IF(PROGRAM4_STAFF[[#This Row],[Type]]="Employee",Reference!O$6,IF(OR(PROGRAM4_STAFF[[#This Row],[Type]]="Contractor",PROGRAM4_STAFF[[#This Row],[Type]]="SOW"),Reference!O$7,0))</f>
        <v>176</v>
      </c>
      <c r="Y59" s="130">
        <f>SUM(PROGRAM4_STAFF[[#This Row],[Jan-26]:[Dec-26]])</f>
        <v>2016</v>
      </c>
      <c r="Z59" s="38">
        <f>PROGRAM4_STAFF[[#This Row],[Rate]]*PROGRAM4_STAFF[[#This Row],[Total Hours]]</f>
        <v>131040</v>
      </c>
      <c r="AA59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59" s="36" t="str" cm="1">
        <f t="array" ref="AB59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59" s="36" t="str" cm="1">
        <f t="array" ref="AC59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59" s="36" t="str" cm="1">
        <f t="array" ref="AD59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59" s="36" t="str" cm="1">
        <f t="array" ref="AE59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59" s="36" t="str" cm="1">
        <f t="array" ref="AF59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59" s="36" t="str" cm="1">
        <f t="array" ref="AG59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59" s="36" t="str" cm="1">
        <f t="array" ref="AH59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59" s="36" t="str" cm="1">
        <f t="array" ref="AI59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59" s="36" t="str" cm="1">
        <f t="array" ref="AJ59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59" s="36" t="str" cm="1">
        <f t="array" ref="AK59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59" s="36" t="str" cm="1">
        <f t="array" ref="AL59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60" spans="1:38" x14ac:dyDescent="0.25">
      <c r="A60" s="8" t="str">
        <f t="shared" si="2"/>
        <v>Program 4</v>
      </c>
      <c r="B60" s="2" t="s">
        <v>324</v>
      </c>
      <c r="C60" s="2" t="s">
        <v>129</v>
      </c>
      <c r="D60" s="36" t="s">
        <v>8</v>
      </c>
      <c r="E60" s="39"/>
      <c r="F60" s="2" t="s">
        <v>149</v>
      </c>
      <c r="G60" s="2" t="s">
        <v>145</v>
      </c>
      <c r="H60" s="2" t="s">
        <v>68</v>
      </c>
      <c r="I60" s="37">
        <v>45943</v>
      </c>
      <c r="J60" s="37"/>
      <c r="K60" s="2"/>
      <c r="L60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95</v>
      </c>
      <c r="M60" s="39">
        <f>IF(PROGRAM4_STAFF[[#This Row],[Type]]="Employee",Reference!D$6,IF(OR(PROGRAM4_STAFF[[#This Row],[Type]]="Contractor",PROGRAM4_STAFF[[#This Row],[Type]]="SOW"),Reference!D$7,0))</f>
        <v>176</v>
      </c>
      <c r="N60" s="39">
        <f>IF(PROGRAM4_STAFF[[#This Row],[Type]]="Employee",Reference!E$6,IF(OR(PROGRAM4_STAFF[[#This Row],[Type]]="Contractor",PROGRAM4_STAFF[[#This Row],[Type]]="SOW"),Reference!E$7,0))</f>
        <v>160</v>
      </c>
      <c r="O60" s="39">
        <f>IF(PROGRAM4_STAFF[[#This Row],[Type]]="Employee",Reference!F$6,IF(OR(PROGRAM4_STAFF[[#This Row],[Type]]="Contractor",PROGRAM4_STAFF[[#This Row],[Type]]="SOW"),Reference!F$7,0))</f>
        <v>176</v>
      </c>
      <c r="P60" s="39">
        <f>IF(PROGRAM4_STAFF[[#This Row],[Type]]="Employee",Reference!G$6,IF(OR(PROGRAM4_STAFF[[#This Row],[Type]]="Contractor",PROGRAM4_STAFF[[#This Row],[Type]]="SOW"),Reference!G$7,0))</f>
        <v>176</v>
      </c>
      <c r="Q60" s="39">
        <f>IF(PROGRAM4_STAFF[[#This Row],[Type]]="Employee",Reference!H$6,IF(OR(PROGRAM4_STAFF[[#This Row],[Type]]="Contractor",PROGRAM4_STAFF[[#This Row],[Type]]="SOW"),Reference!H$7,0))</f>
        <v>168</v>
      </c>
      <c r="R60" s="39">
        <f>IF(PROGRAM4_STAFF[[#This Row],[Type]]="Employee",Reference!I$6,IF(OR(PROGRAM4_STAFF[[#This Row],[Type]]="Contractor",PROGRAM4_STAFF[[#This Row],[Type]]="SOW"),Reference!I$7,0))</f>
        <v>176</v>
      </c>
      <c r="S60" s="39">
        <f>IF(PROGRAM4_STAFF[[#This Row],[Type]]="Employee",Reference!J$6,IF(OR(PROGRAM4_STAFF[[#This Row],[Type]]="Contractor",PROGRAM4_STAFF[[#This Row],[Type]]="SOW"),Reference!J$7,0))</f>
        <v>184</v>
      </c>
      <c r="T60" s="39">
        <f>IF(PROGRAM4_STAFF[[#This Row],[Type]]="Employee",Reference!K$6,IF(OR(PROGRAM4_STAFF[[#This Row],[Type]]="Contractor",PROGRAM4_STAFF[[#This Row],[Type]]="SOW"),Reference!K$7,0))</f>
        <v>168</v>
      </c>
      <c r="U60" s="39">
        <f>IF(PROGRAM4_STAFF[[#This Row],[Type]]="Employee",Reference!L$6,IF(OR(PROGRAM4_STAFF[[#This Row],[Type]]="Contractor",PROGRAM4_STAFF[[#This Row],[Type]]="SOW"),Reference!L$7,0))</f>
        <v>176</v>
      </c>
      <c r="V60" s="39">
        <f>IF(PROGRAM4_STAFF[[#This Row],[Type]]="Employee",Reference!M$6,IF(OR(PROGRAM4_STAFF[[#This Row],[Type]]="Contractor",PROGRAM4_STAFF[[#This Row],[Type]]="SOW"),Reference!M$7,0))</f>
        <v>176</v>
      </c>
      <c r="W60" s="39">
        <f>IF(PROGRAM4_STAFF[[#This Row],[Type]]="Employee",Reference!N$6,IF(OR(PROGRAM4_STAFF[[#This Row],[Type]]="Contractor",PROGRAM4_STAFF[[#This Row],[Type]]="SOW"),Reference!N$7,0))</f>
        <v>168</v>
      </c>
      <c r="X60" s="39">
        <f>IF(PROGRAM4_STAFF[[#This Row],[Type]]="Employee",Reference!O$6,IF(OR(PROGRAM4_STAFF[[#This Row],[Type]]="Contractor",PROGRAM4_STAFF[[#This Row],[Type]]="SOW"),Reference!O$7,0))</f>
        <v>184</v>
      </c>
      <c r="Y60" s="130">
        <f>SUM(PROGRAM4_STAFF[[#This Row],[Jan-26]:[Dec-26]])</f>
        <v>2088</v>
      </c>
      <c r="Z60" s="38">
        <f>PROGRAM4_STAFF[[#This Row],[Rate]]*PROGRAM4_STAFF[[#This Row],[Total Hours]]</f>
        <v>198360</v>
      </c>
      <c r="AA60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60" s="36" t="str" cm="1">
        <f t="array" ref="AB60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60" s="36" t="str" cm="1">
        <f t="array" ref="AC60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60" s="36" t="str" cm="1">
        <f t="array" ref="AD60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60" s="36" t="str" cm="1">
        <f t="array" ref="AE60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60" s="36" t="str" cm="1">
        <f t="array" ref="AF60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60" s="36" t="str" cm="1">
        <f t="array" ref="AG60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60" s="36" t="str" cm="1">
        <f t="array" ref="AH60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60" s="36" t="str" cm="1">
        <f t="array" ref="AI60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60" s="36" t="str" cm="1">
        <f t="array" ref="AJ60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60" s="36" t="str" cm="1">
        <f t="array" ref="AK60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60" s="36" t="str" cm="1">
        <f t="array" ref="AL60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61" spans="1:38" x14ac:dyDescent="0.25">
      <c r="A61" s="8" t="str">
        <f t="shared" ref="A61:A92" si="3">$B$1</f>
        <v>Program 4</v>
      </c>
      <c r="B61" s="2" t="s">
        <v>325</v>
      </c>
      <c r="C61" s="2" t="s">
        <v>128</v>
      </c>
      <c r="D61" s="36" t="s">
        <v>8</v>
      </c>
      <c r="E61" s="36" t="s">
        <v>4</v>
      </c>
      <c r="F61" s="2" t="s">
        <v>152</v>
      </c>
      <c r="G61" s="2" t="s">
        <v>151</v>
      </c>
      <c r="H61" s="2" t="s">
        <v>68</v>
      </c>
      <c r="I61" s="37">
        <v>44354</v>
      </c>
      <c r="J61" s="37"/>
      <c r="K61" s="2"/>
      <c r="L61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95</v>
      </c>
      <c r="M61" s="39"/>
      <c r="N61" s="39"/>
      <c r="O61" s="39"/>
      <c r="P61" s="39"/>
      <c r="Q61" s="39">
        <f>IF(PROGRAM4_STAFF[[#This Row],[Type]]="Employee",Reference!H$6,IF(OR(PROGRAM4_STAFF[[#This Row],[Type]]="Contractor",PROGRAM4_STAFF[[#This Row],[Type]]="SOW"),Reference!H$7,0))</f>
        <v>168</v>
      </c>
      <c r="R61" s="39">
        <f>IF(PROGRAM4_STAFF[[#This Row],[Type]]="Employee",Reference!I$6,IF(OR(PROGRAM4_STAFF[[#This Row],[Type]]="Contractor",PROGRAM4_STAFF[[#This Row],[Type]]="SOW"),Reference!I$7,0))</f>
        <v>176</v>
      </c>
      <c r="S61" s="39">
        <f>IF(PROGRAM4_STAFF[[#This Row],[Type]]="Employee",Reference!J$6,IF(OR(PROGRAM4_STAFF[[#This Row],[Type]]="Contractor",PROGRAM4_STAFF[[#This Row],[Type]]="SOW"),Reference!J$7,0))</f>
        <v>184</v>
      </c>
      <c r="T61" s="39">
        <f>IF(PROGRAM4_STAFF[[#This Row],[Type]]="Employee",Reference!K$6,IF(OR(PROGRAM4_STAFF[[#This Row],[Type]]="Contractor",PROGRAM4_STAFF[[#This Row],[Type]]="SOW"),Reference!K$7,0))</f>
        <v>168</v>
      </c>
      <c r="U61" s="39">
        <f>IF(PROGRAM4_STAFF[[#This Row],[Type]]="Employee",Reference!L$6,IF(OR(PROGRAM4_STAFF[[#This Row],[Type]]="Contractor",PROGRAM4_STAFF[[#This Row],[Type]]="SOW"),Reference!L$7,0))</f>
        <v>176</v>
      </c>
      <c r="V61" s="39">
        <f>IF(PROGRAM4_STAFF[[#This Row],[Type]]="Employee",Reference!M$6,IF(OR(PROGRAM4_STAFF[[#This Row],[Type]]="Contractor",PROGRAM4_STAFF[[#This Row],[Type]]="SOW"),Reference!M$7,0))</f>
        <v>176</v>
      </c>
      <c r="W61" s="39">
        <f>IF(PROGRAM4_STAFF[[#This Row],[Type]]="Employee",Reference!N$6,IF(OR(PROGRAM4_STAFF[[#This Row],[Type]]="Contractor",PROGRAM4_STAFF[[#This Row],[Type]]="SOW"),Reference!N$7,0))</f>
        <v>168</v>
      </c>
      <c r="X61" s="39">
        <f>IF(PROGRAM4_STAFF[[#This Row],[Type]]="Employee",Reference!O$6,IF(OR(PROGRAM4_STAFF[[#This Row],[Type]]="Contractor",PROGRAM4_STAFF[[#This Row],[Type]]="SOW"),Reference!O$7,0))</f>
        <v>184</v>
      </c>
      <c r="Y61" s="130">
        <f>SUM(PROGRAM4_STAFF[[#This Row],[Jan-26]:[Dec-26]])</f>
        <v>1400</v>
      </c>
      <c r="Z61" s="38">
        <f>PROGRAM4_STAFF[[#This Row],[Rate]]*PROGRAM4_STAFF[[#This Row],[Total Hours]]</f>
        <v>133000</v>
      </c>
      <c r="AA61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61" s="36" t="str" cm="1">
        <f t="array" ref="AB61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61" s="36" t="str" cm="1">
        <f t="array" ref="AC61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61" s="36" t="str" cm="1">
        <f t="array" ref="AD61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61" s="36" t="str" cm="1">
        <f t="array" ref="AE61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>Transfer In</v>
      </c>
      <c r="AF61" s="36" t="str" cm="1">
        <f t="array" ref="AF61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61" s="36" t="str" cm="1">
        <f t="array" ref="AG61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61" s="36" t="str" cm="1">
        <f t="array" ref="AH61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61" s="36" t="str" cm="1">
        <f t="array" ref="AI61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61" s="36" t="str" cm="1">
        <f t="array" ref="AJ61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61" s="36" t="str" cm="1">
        <f t="array" ref="AK61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61" s="36" t="str" cm="1">
        <f t="array" ref="AL61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62" spans="1:38" x14ac:dyDescent="0.25">
      <c r="A62" s="8" t="str">
        <f t="shared" si="3"/>
        <v>Program 4</v>
      </c>
      <c r="B62" s="2" t="s">
        <v>326</v>
      </c>
      <c r="C62" s="2" t="s">
        <v>71</v>
      </c>
      <c r="D62" s="36" t="s">
        <v>8</v>
      </c>
      <c r="E62" s="36"/>
      <c r="F62" s="2" t="s">
        <v>144</v>
      </c>
      <c r="G62" s="2" t="s">
        <v>144</v>
      </c>
      <c r="H62" s="2" t="s">
        <v>68</v>
      </c>
      <c r="I62" s="37">
        <v>43558</v>
      </c>
      <c r="J62" s="37"/>
      <c r="K62" s="2"/>
      <c r="L62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95</v>
      </c>
      <c r="M62" s="39">
        <f>IF(PROGRAM4_STAFF[[#This Row],[Type]]="Employee",Reference!D$6,IF(OR(PROGRAM4_STAFF[[#This Row],[Type]]="Contractor",PROGRAM4_STAFF[[#This Row],[Type]]="SOW"),Reference!D$7,0))</f>
        <v>176</v>
      </c>
      <c r="N62" s="39">
        <f>IF(PROGRAM4_STAFF[[#This Row],[Type]]="Employee",Reference!E$6,IF(OR(PROGRAM4_STAFF[[#This Row],[Type]]="Contractor",PROGRAM4_STAFF[[#This Row],[Type]]="SOW"),Reference!E$7,0))</f>
        <v>160</v>
      </c>
      <c r="O62" s="39">
        <f>IF(PROGRAM4_STAFF[[#This Row],[Type]]="Employee",Reference!F$6,IF(OR(PROGRAM4_STAFF[[#This Row],[Type]]="Contractor",PROGRAM4_STAFF[[#This Row],[Type]]="SOW"),Reference!F$7,0))</f>
        <v>176</v>
      </c>
      <c r="P62" s="39">
        <f>IF(PROGRAM4_STAFF[[#This Row],[Type]]="Employee",Reference!G$6,IF(OR(PROGRAM4_STAFF[[#This Row],[Type]]="Contractor",PROGRAM4_STAFF[[#This Row],[Type]]="SOW"),Reference!G$7,0))</f>
        <v>176</v>
      </c>
      <c r="Q62" s="39">
        <f>IF(PROGRAM4_STAFF[[#This Row],[Type]]="Employee",Reference!H$6,IF(OR(PROGRAM4_STAFF[[#This Row],[Type]]="Contractor",PROGRAM4_STAFF[[#This Row],[Type]]="SOW"),Reference!H$7,0))</f>
        <v>168</v>
      </c>
      <c r="R62" s="39">
        <f>IF(PROGRAM4_STAFF[[#This Row],[Type]]="Employee",Reference!I$6,IF(OR(PROGRAM4_STAFF[[#This Row],[Type]]="Contractor",PROGRAM4_STAFF[[#This Row],[Type]]="SOW"),Reference!I$7,0))</f>
        <v>176</v>
      </c>
      <c r="S62" s="39">
        <f>IF(PROGRAM4_STAFF[[#This Row],[Type]]="Employee",Reference!J$6,IF(OR(PROGRAM4_STAFF[[#This Row],[Type]]="Contractor",PROGRAM4_STAFF[[#This Row],[Type]]="SOW"),Reference!J$7,0))</f>
        <v>184</v>
      </c>
      <c r="T62" s="39">
        <f>IF(PROGRAM4_STAFF[[#This Row],[Type]]="Employee",Reference!K$6,IF(OR(PROGRAM4_STAFF[[#This Row],[Type]]="Contractor",PROGRAM4_STAFF[[#This Row],[Type]]="SOW"),Reference!K$7,0))</f>
        <v>168</v>
      </c>
      <c r="U62" s="39">
        <f>IF(PROGRAM4_STAFF[[#This Row],[Type]]="Employee",Reference!L$6,IF(OR(PROGRAM4_STAFF[[#This Row],[Type]]="Contractor",PROGRAM4_STAFF[[#This Row],[Type]]="SOW"),Reference!L$7,0))</f>
        <v>176</v>
      </c>
      <c r="V62" s="39">
        <f>IF(PROGRAM4_STAFF[[#This Row],[Type]]="Employee",Reference!M$6,IF(OR(PROGRAM4_STAFF[[#This Row],[Type]]="Contractor",PROGRAM4_STAFF[[#This Row],[Type]]="SOW"),Reference!M$7,0))</f>
        <v>176</v>
      </c>
      <c r="W62" s="39">
        <f>IF(PROGRAM4_STAFF[[#This Row],[Type]]="Employee",Reference!N$6,IF(OR(PROGRAM4_STAFF[[#This Row],[Type]]="Contractor",PROGRAM4_STAFF[[#This Row],[Type]]="SOW"),Reference!N$7,0))</f>
        <v>168</v>
      </c>
      <c r="X62" s="39">
        <f>IF(PROGRAM4_STAFF[[#This Row],[Type]]="Employee",Reference!O$6,IF(OR(PROGRAM4_STAFF[[#This Row],[Type]]="Contractor",PROGRAM4_STAFF[[#This Row],[Type]]="SOW"),Reference!O$7,0))</f>
        <v>184</v>
      </c>
      <c r="Y62" s="130">
        <f>SUM(PROGRAM4_STAFF[[#This Row],[Jan-26]:[Dec-26]])</f>
        <v>2088</v>
      </c>
      <c r="Z62" s="38">
        <f>PROGRAM4_STAFF[[#This Row],[Rate]]*PROGRAM4_STAFF[[#This Row],[Total Hours]]</f>
        <v>198360</v>
      </c>
      <c r="AA62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62" s="36" t="str" cm="1">
        <f t="array" ref="AB62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62" s="36" t="str" cm="1">
        <f t="array" ref="AC62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62" s="36" t="str" cm="1">
        <f t="array" ref="AD62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62" s="36" t="str" cm="1">
        <f t="array" ref="AE62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62" s="36" t="str" cm="1">
        <f t="array" ref="AF62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62" s="36" t="str" cm="1">
        <f t="array" ref="AG62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62" s="36" t="str" cm="1">
        <f t="array" ref="AH62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62" s="36" t="str" cm="1">
        <f t="array" ref="AI62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62" s="36" t="str" cm="1">
        <f t="array" ref="AJ62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62" s="36" t="str" cm="1">
        <f t="array" ref="AK62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62" s="36" t="str" cm="1">
        <f t="array" ref="AL62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63" spans="1:38" x14ac:dyDescent="0.25">
      <c r="A63" s="8" t="str">
        <f t="shared" si="3"/>
        <v>Program 4</v>
      </c>
      <c r="B63" s="2" t="s">
        <v>327</v>
      </c>
      <c r="C63" s="2" t="s">
        <v>168</v>
      </c>
      <c r="D63" s="36" t="s">
        <v>10</v>
      </c>
      <c r="E63" s="36"/>
      <c r="F63" s="2" t="s">
        <v>140</v>
      </c>
      <c r="G63" s="2" t="s">
        <v>140</v>
      </c>
      <c r="H63" s="2" t="s">
        <v>70</v>
      </c>
      <c r="I63" s="37">
        <v>45888</v>
      </c>
      <c r="J63" s="37"/>
      <c r="K63" s="2" t="s">
        <v>171</v>
      </c>
      <c r="L63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25</v>
      </c>
      <c r="M63" s="39">
        <f>IF(PROGRAM4_STAFF[[#This Row],[Type]]="Employee",Reference!D$6,IF(OR(PROGRAM4_STAFF[[#This Row],[Type]]="Contractor",PROGRAM4_STAFF[[#This Row],[Type]]="SOW"),Reference!D$7,0))</f>
        <v>160</v>
      </c>
      <c r="N63" s="39">
        <f>IF(PROGRAM4_STAFF[[#This Row],[Type]]="Employee",Reference!E$6,IF(OR(PROGRAM4_STAFF[[#This Row],[Type]]="Contractor",PROGRAM4_STAFF[[#This Row],[Type]]="SOW"),Reference!E$7,0))</f>
        <v>152</v>
      </c>
      <c r="O63" s="39">
        <f>IF(PROGRAM4_STAFF[[#This Row],[Type]]="Employee",Reference!F$6,IF(OR(PROGRAM4_STAFF[[#This Row],[Type]]="Contractor",PROGRAM4_STAFF[[#This Row],[Type]]="SOW"),Reference!F$7,0))</f>
        <v>176</v>
      </c>
      <c r="P63" s="39">
        <f>IF(PROGRAM4_STAFF[[#This Row],[Type]]="Employee",Reference!G$6,IF(OR(PROGRAM4_STAFF[[#This Row],[Type]]="Contractor",PROGRAM4_STAFF[[#This Row],[Type]]="SOW"),Reference!G$7,0))</f>
        <v>176</v>
      </c>
      <c r="Q63" s="39">
        <f>IF(PROGRAM4_STAFF[[#This Row],[Type]]="Employee",Reference!H$6,IF(OR(PROGRAM4_STAFF[[#This Row],[Type]]="Contractor",PROGRAM4_STAFF[[#This Row],[Type]]="SOW"),Reference!H$7,0))</f>
        <v>160</v>
      </c>
      <c r="R63" s="39">
        <f>IF(PROGRAM4_STAFF[[#This Row],[Type]]="Employee",Reference!I$6,IF(OR(PROGRAM4_STAFF[[#This Row],[Type]]="Contractor",PROGRAM4_STAFF[[#This Row],[Type]]="SOW"),Reference!I$7,0))</f>
        <v>168</v>
      </c>
      <c r="S63" s="39">
        <f>IF(PROGRAM4_STAFF[[#This Row],[Type]]="Employee",Reference!J$6,IF(OR(PROGRAM4_STAFF[[#This Row],[Type]]="Contractor",PROGRAM4_STAFF[[#This Row],[Type]]="SOW"),Reference!J$7,0))</f>
        <v>176</v>
      </c>
      <c r="T63" s="39">
        <f>IF(PROGRAM4_STAFF[[#This Row],[Type]]="Employee",Reference!K$6,IF(OR(PROGRAM4_STAFF[[#This Row],[Type]]="Contractor",PROGRAM4_STAFF[[#This Row],[Type]]="SOW"),Reference!K$7,0))</f>
        <v>168</v>
      </c>
      <c r="U63" s="39">
        <f>IF(PROGRAM4_STAFF[[#This Row],[Type]]="Employee",Reference!L$6,IF(OR(PROGRAM4_STAFF[[#This Row],[Type]]="Contractor",PROGRAM4_STAFF[[#This Row],[Type]]="SOW"),Reference!L$7,0))</f>
        <v>168</v>
      </c>
      <c r="V63" s="39">
        <f>IF(PROGRAM4_STAFF[[#This Row],[Type]]="Employee",Reference!M$6,IF(OR(PROGRAM4_STAFF[[#This Row],[Type]]="Contractor",PROGRAM4_STAFF[[#This Row],[Type]]="SOW"),Reference!M$7,0))</f>
        <v>176</v>
      </c>
      <c r="W63" s="39">
        <f>IF(PROGRAM4_STAFF[[#This Row],[Type]]="Employee",Reference!N$6,IF(OR(PROGRAM4_STAFF[[#This Row],[Type]]="Contractor",PROGRAM4_STAFF[[#This Row],[Type]]="SOW"),Reference!N$7,0))</f>
        <v>160</v>
      </c>
      <c r="X63" s="39">
        <f>IF(PROGRAM4_STAFF[[#This Row],[Type]]="Employee",Reference!O$6,IF(OR(PROGRAM4_STAFF[[#This Row],[Type]]="Contractor",PROGRAM4_STAFF[[#This Row],[Type]]="SOW"),Reference!O$7,0))</f>
        <v>176</v>
      </c>
      <c r="Y63" s="130">
        <f>SUM(PROGRAM4_STAFF[[#This Row],[Jan-26]:[Dec-26]])</f>
        <v>2016</v>
      </c>
      <c r="Z63" s="38">
        <f>PROGRAM4_STAFF[[#This Row],[Rate]]*PROGRAM4_STAFF[[#This Row],[Total Hours]]</f>
        <v>50400</v>
      </c>
      <c r="AA63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63" s="36" t="str" cm="1">
        <f t="array" ref="AB63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63" s="36" t="str" cm="1">
        <f t="array" ref="AC63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63" s="36" t="str" cm="1">
        <f t="array" ref="AD63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63" s="36" t="str" cm="1">
        <f t="array" ref="AE63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63" s="36" t="str" cm="1">
        <f t="array" ref="AF63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63" s="36" t="str" cm="1">
        <f t="array" ref="AG63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63" s="36" t="str" cm="1">
        <f t="array" ref="AH63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63" s="36" t="str" cm="1">
        <f t="array" ref="AI63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63" s="36" t="str" cm="1">
        <f t="array" ref="AJ63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63" s="36" t="str" cm="1">
        <f t="array" ref="AK63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63" s="36" t="str" cm="1">
        <f t="array" ref="AL63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64" spans="1:38" x14ac:dyDescent="0.25">
      <c r="A64" s="8" t="str">
        <f t="shared" si="3"/>
        <v>Program 4</v>
      </c>
      <c r="B64" s="2" t="s">
        <v>328</v>
      </c>
      <c r="C64" s="2" t="s">
        <v>131</v>
      </c>
      <c r="D64" s="36" t="s">
        <v>8</v>
      </c>
      <c r="E64" s="36"/>
      <c r="F64" s="2" t="s">
        <v>152</v>
      </c>
      <c r="G64" s="2" t="s">
        <v>151</v>
      </c>
      <c r="H64" s="2" t="s">
        <v>68</v>
      </c>
      <c r="I64" s="40">
        <v>39923</v>
      </c>
      <c r="J64" s="37"/>
      <c r="K64" s="2"/>
      <c r="L64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95</v>
      </c>
      <c r="M64" s="39">
        <f>IF(PROGRAM4_STAFF[[#This Row],[Type]]="Employee",Reference!D$6,IF(OR(PROGRAM4_STAFF[[#This Row],[Type]]="Contractor",PROGRAM4_STAFF[[#This Row],[Type]]="SOW"),Reference!D$7,0))</f>
        <v>176</v>
      </c>
      <c r="N64" s="39">
        <f>IF(PROGRAM4_STAFF[[#This Row],[Type]]="Employee",Reference!E$6,IF(OR(PROGRAM4_STAFF[[#This Row],[Type]]="Contractor",PROGRAM4_STAFF[[#This Row],[Type]]="SOW"),Reference!E$7,0))</f>
        <v>160</v>
      </c>
      <c r="O64" s="39">
        <f>IF(PROGRAM4_STAFF[[#This Row],[Type]]="Employee",Reference!F$6,IF(OR(PROGRAM4_STAFF[[#This Row],[Type]]="Contractor",PROGRAM4_STAFF[[#This Row],[Type]]="SOW"),Reference!F$7,0))</f>
        <v>176</v>
      </c>
      <c r="P64" s="39">
        <f>IF(PROGRAM4_STAFF[[#This Row],[Type]]="Employee",Reference!G$6,IF(OR(PROGRAM4_STAFF[[#This Row],[Type]]="Contractor",PROGRAM4_STAFF[[#This Row],[Type]]="SOW"),Reference!G$7,0))</f>
        <v>176</v>
      </c>
      <c r="Q64" s="39">
        <f>IF(PROGRAM4_STAFF[[#This Row],[Type]]="Employee",Reference!H$6,IF(OR(PROGRAM4_STAFF[[#This Row],[Type]]="Contractor",PROGRAM4_STAFF[[#This Row],[Type]]="SOW"),Reference!H$7,0))</f>
        <v>168</v>
      </c>
      <c r="R64" s="39">
        <f>IF(PROGRAM4_STAFF[[#This Row],[Type]]="Employee",Reference!I$6,IF(OR(PROGRAM4_STAFF[[#This Row],[Type]]="Contractor",PROGRAM4_STAFF[[#This Row],[Type]]="SOW"),Reference!I$7,0))</f>
        <v>176</v>
      </c>
      <c r="S64" s="39">
        <f>IF(PROGRAM4_STAFF[[#This Row],[Type]]="Employee",Reference!J$6,IF(OR(PROGRAM4_STAFF[[#This Row],[Type]]="Contractor",PROGRAM4_STAFF[[#This Row],[Type]]="SOW"),Reference!J$7,0))</f>
        <v>184</v>
      </c>
      <c r="T64" s="39">
        <f>IF(PROGRAM4_STAFF[[#This Row],[Type]]="Employee",Reference!K$6,IF(OR(PROGRAM4_STAFF[[#This Row],[Type]]="Contractor",PROGRAM4_STAFF[[#This Row],[Type]]="SOW"),Reference!K$7,0))</f>
        <v>168</v>
      </c>
      <c r="U64" s="39">
        <f>IF(PROGRAM4_STAFF[[#This Row],[Type]]="Employee",Reference!L$6,IF(OR(PROGRAM4_STAFF[[#This Row],[Type]]="Contractor",PROGRAM4_STAFF[[#This Row],[Type]]="SOW"),Reference!L$7,0))</f>
        <v>176</v>
      </c>
      <c r="V64" s="39">
        <f>IF(PROGRAM4_STAFF[[#This Row],[Type]]="Employee",Reference!M$6,IF(OR(PROGRAM4_STAFF[[#This Row],[Type]]="Contractor",PROGRAM4_STAFF[[#This Row],[Type]]="SOW"),Reference!M$7,0))</f>
        <v>176</v>
      </c>
      <c r="W64" s="39">
        <f>IF(PROGRAM4_STAFF[[#This Row],[Type]]="Employee",Reference!N$6,IF(OR(PROGRAM4_STAFF[[#This Row],[Type]]="Contractor",PROGRAM4_STAFF[[#This Row],[Type]]="SOW"),Reference!N$7,0))</f>
        <v>168</v>
      </c>
      <c r="X64" s="39">
        <f>IF(PROGRAM4_STAFF[[#This Row],[Type]]="Employee",Reference!O$6,IF(OR(PROGRAM4_STAFF[[#This Row],[Type]]="Contractor",PROGRAM4_STAFF[[#This Row],[Type]]="SOW"),Reference!O$7,0))</f>
        <v>184</v>
      </c>
      <c r="Y64" s="130">
        <f>SUM(PROGRAM4_STAFF[[#This Row],[Jan-26]:[Dec-26]])</f>
        <v>2088</v>
      </c>
      <c r="Z64" s="38">
        <f>PROGRAM4_STAFF[[#This Row],[Rate]]*PROGRAM4_STAFF[[#This Row],[Total Hours]]</f>
        <v>198360</v>
      </c>
      <c r="AA64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64" s="36" t="str" cm="1">
        <f t="array" ref="AB64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64" s="36" t="str" cm="1">
        <f t="array" ref="AC64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64" s="36" t="str" cm="1">
        <f t="array" ref="AD64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64" s="36" t="str" cm="1">
        <f t="array" ref="AE64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64" s="36" t="str" cm="1">
        <f t="array" ref="AF64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64" s="36" t="str" cm="1">
        <f t="array" ref="AG64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64" s="36" t="str" cm="1">
        <f t="array" ref="AH64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64" s="36" t="str" cm="1">
        <f t="array" ref="AI64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64" s="36" t="str" cm="1">
        <f t="array" ref="AJ64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64" s="36" t="str" cm="1">
        <f t="array" ref="AK64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64" s="36" t="str" cm="1">
        <f t="array" ref="AL64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65" spans="1:38" x14ac:dyDescent="0.25">
      <c r="A65" s="8" t="str">
        <f t="shared" si="3"/>
        <v>Program 4</v>
      </c>
      <c r="B65" s="2" t="s">
        <v>329</v>
      </c>
      <c r="C65" s="2" t="s">
        <v>129</v>
      </c>
      <c r="D65" s="36" t="s">
        <v>9</v>
      </c>
      <c r="E65" s="36" t="s">
        <v>5</v>
      </c>
      <c r="F65" s="2" t="s">
        <v>158</v>
      </c>
      <c r="G65" s="2" t="s">
        <v>159</v>
      </c>
      <c r="H65" s="2" t="s">
        <v>68</v>
      </c>
      <c r="I65" s="40">
        <v>46125</v>
      </c>
      <c r="J65" s="37"/>
      <c r="K65" s="2" t="s">
        <v>175</v>
      </c>
      <c r="L65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65</v>
      </c>
      <c r="M65" s="39"/>
      <c r="N65" s="39"/>
      <c r="O65" s="39"/>
      <c r="P65" s="39">
        <v>112</v>
      </c>
      <c r="Q65" s="39">
        <f>IF(PROGRAM4_STAFF[[#This Row],[Type]]="Employee",Reference!H$6,IF(OR(PROGRAM4_STAFF[[#This Row],[Type]]="Contractor",PROGRAM4_STAFF[[#This Row],[Type]]="SOW"),Reference!H$7,0))</f>
        <v>160</v>
      </c>
      <c r="R65" s="39">
        <f>IF(PROGRAM4_STAFF[[#This Row],[Type]]="Employee",Reference!I$6,IF(OR(PROGRAM4_STAFF[[#This Row],[Type]]="Contractor",PROGRAM4_STAFF[[#This Row],[Type]]="SOW"),Reference!I$7,0))</f>
        <v>168</v>
      </c>
      <c r="S65" s="39">
        <f>IF(PROGRAM4_STAFF[[#This Row],[Type]]="Employee",Reference!J$6,IF(OR(PROGRAM4_STAFF[[#This Row],[Type]]="Contractor",PROGRAM4_STAFF[[#This Row],[Type]]="SOW"),Reference!J$7,0))</f>
        <v>176</v>
      </c>
      <c r="T65" s="39">
        <f>IF(PROGRAM4_STAFF[[#This Row],[Type]]="Employee",Reference!K$6,IF(OR(PROGRAM4_STAFF[[#This Row],[Type]]="Contractor",PROGRAM4_STAFF[[#This Row],[Type]]="SOW"),Reference!K$7,0))</f>
        <v>168</v>
      </c>
      <c r="U65" s="39">
        <f>IF(PROGRAM4_STAFF[[#This Row],[Type]]="Employee",Reference!L$6,IF(OR(PROGRAM4_STAFF[[#This Row],[Type]]="Contractor",PROGRAM4_STAFF[[#This Row],[Type]]="SOW"),Reference!L$7,0))</f>
        <v>168</v>
      </c>
      <c r="V65" s="39">
        <f>IF(PROGRAM4_STAFF[[#This Row],[Type]]="Employee",Reference!M$6,IF(OR(PROGRAM4_STAFF[[#This Row],[Type]]="Contractor",PROGRAM4_STAFF[[#This Row],[Type]]="SOW"),Reference!M$7,0))</f>
        <v>176</v>
      </c>
      <c r="W65" s="39">
        <f>IF(PROGRAM4_STAFF[[#This Row],[Type]]="Employee",Reference!N$6,IF(OR(PROGRAM4_STAFF[[#This Row],[Type]]="Contractor",PROGRAM4_STAFF[[#This Row],[Type]]="SOW"),Reference!N$7,0))</f>
        <v>160</v>
      </c>
      <c r="X65" s="39">
        <f>IF(PROGRAM4_STAFF[[#This Row],[Type]]="Employee",Reference!O$6,IF(OR(PROGRAM4_STAFF[[#This Row],[Type]]="Contractor",PROGRAM4_STAFF[[#This Row],[Type]]="SOW"),Reference!O$7,0))</f>
        <v>176</v>
      </c>
      <c r="Y65" s="130">
        <f>SUM(PROGRAM4_STAFF[[#This Row],[Jan-26]:[Dec-26]])</f>
        <v>1464</v>
      </c>
      <c r="Z65" s="38">
        <f>PROGRAM4_STAFF[[#This Row],[Rate]]*PROGRAM4_STAFF[[#This Row],[Total Hours]]</f>
        <v>95160</v>
      </c>
      <c r="AA65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65" s="36" t="str" cm="1">
        <f t="array" ref="AB65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65" s="36" t="str" cm="1">
        <f t="array" ref="AC65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65" s="36" t="str" cm="1">
        <f t="array" ref="AD65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>New Hire</v>
      </c>
      <c r="AE65" s="36" t="str" cm="1">
        <f t="array" ref="AE65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65" s="36" t="str" cm="1">
        <f t="array" ref="AF65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65" s="36" t="str" cm="1">
        <f t="array" ref="AG65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65" s="36" t="str" cm="1">
        <f t="array" ref="AH65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65" s="36" t="str" cm="1">
        <f t="array" ref="AI65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65" s="36" t="str" cm="1">
        <f t="array" ref="AJ65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65" s="36" t="str" cm="1">
        <f t="array" ref="AK65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65" s="36" t="str" cm="1">
        <f t="array" ref="AL65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66" spans="1:38" x14ac:dyDescent="0.25">
      <c r="A66" s="8" t="str">
        <f t="shared" si="3"/>
        <v>Program 4</v>
      </c>
      <c r="B66" s="2" t="s">
        <v>330</v>
      </c>
      <c r="C66" s="2" t="s">
        <v>73</v>
      </c>
      <c r="D66" s="36" t="s">
        <v>8</v>
      </c>
      <c r="E66" s="36"/>
      <c r="F66" s="2" t="s">
        <v>146</v>
      </c>
      <c r="G66" s="2" t="s">
        <v>147</v>
      </c>
      <c r="H66" s="2" t="s">
        <v>68</v>
      </c>
      <c r="I66" s="37">
        <v>39482</v>
      </c>
      <c r="J66" s="37"/>
      <c r="K66" s="2"/>
      <c r="L66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95</v>
      </c>
      <c r="M66" s="39">
        <f>IF(PROGRAM4_STAFF[[#This Row],[Type]]="Employee",Reference!D$6,IF(OR(PROGRAM4_STAFF[[#This Row],[Type]]="Contractor",PROGRAM4_STAFF[[#This Row],[Type]]="SOW"),Reference!D$7,0))</f>
        <v>176</v>
      </c>
      <c r="N66" s="39">
        <f>IF(PROGRAM4_STAFF[[#This Row],[Type]]="Employee",Reference!E$6,IF(OR(PROGRAM4_STAFF[[#This Row],[Type]]="Contractor",PROGRAM4_STAFF[[#This Row],[Type]]="SOW"),Reference!E$7,0))</f>
        <v>160</v>
      </c>
      <c r="O66" s="39">
        <f>IF(PROGRAM4_STAFF[[#This Row],[Type]]="Employee",Reference!F$6,IF(OR(PROGRAM4_STAFF[[#This Row],[Type]]="Contractor",PROGRAM4_STAFF[[#This Row],[Type]]="SOW"),Reference!F$7,0))</f>
        <v>176</v>
      </c>
      <c r="P66" s="39">
        <f>IF(PROGRAM4_STAFF[[#This Row],[Type]]="Employee",Reference!G$6,IF(OR(PROGRAM4_STAFF[[#This Row],[Type]]="Contractor",PROGRAM4_STAFF[[#This Row],[Type]]="SOW"),Reference!G$7,0))</f>
        <v>176</v>
      </c>
      <c r="Q66" s="39">
        <f>IF(PROGRAM4_STAFF[[#This Row],[Type]]="Employee",Reference!H$6,IF(OR(PROGRAM4_STAFF[[#This Row],[Type]]="Contractor",PROGRAM4_STAFF[[#This Row],[Type]]="SOW"),Reference!H$7,0))</f>
        <v>168</v>
      </c>
      <c r="R66" s="39">
        <f>IF(PROGRAM4_STAFF[[#This Row],[Type]]="Employee",Reference!I$6,IF(OR(PROGRAM4_STAFF[[#This Row],[Type]]="Contractor",PROGRAM4_STAFF[[#This Row],[Type]]="SOW"),Reference!I$7,0))</f>
        <v>176</v>
      </c>
      <c r="S66" s="39">
        <f>IF(PROGRAM4_STAFF[[#This Row],[Type]]="Employee",Reference!J$6,IF(OR(PROGRAM4_STAFF[[#This Row],[Type]]="Contractor",PROGRAM4_STAFF[[#This Row],[Type]]="SOW"),Reference!J$7,0))</f>
        <v>184</v>
      </c>
      <c r="T66" s="39">
        <f>IF(PROGRAM4_STAFF[[#This Row],[Type]]="Employee",Reference!K$6,IF(OR(PROGRAM4_STAFF[[#This Row],[Type]]="Contractor",PROGRAM4_STAFF[[#This Row],[Type]]="SOW"),Reference!K$7,0))</f>
        <v>168</v>
      </c>
      <c r="U66" s="39">
        <f>IF(PROGRAM4_STAFF[[#This Row],[Type]]="Employee",Reference!L$6,IF(OR(PROGRAM4_STAFF[[#This Row],[Type]]="Contractor",PROGRAM4_STAFF[[#This Row],[Type]]="SOW"),Reference!L$7,0))</f>
        <v>176</v>
      </c>
      <c r="V66" s="39">
        <f>IF(PROGRAM4_STAFF[[#This Row],[Type]]="Employee",Reference!M$6,IF(OR(PROGRAM4_STAFF[[#This Row],[Type]]="Contractor",PROGRAM4_STAFF[[#This Row],[Type]]="SOW"),Reference!M$7,0))</f>
        <v>176</v>
      </c>
      <c r="W66" s="39">
        <f>IF(PROGRAM4_STAFF[[#This Row],[Type]]="Employee",Reference!N$6,IF(OR(PROGRAM4_STAFF[[#This Row],[Type]]="Contractor",PROGRAM4_STAFF[[#This Row],[Type]]="SOW"),Reference!N$7,0))</f>
        <v>168</v>
      </c>
      <c r="X66" s="39">
        <f>IF(PROGRAM4_STAFF[[#This Row],[Type]]="Employee",Reference!O$6,IF(OR(PROGRAM4_STAFF[[#This Row],[Type]]="Contractor",PROGRAM4_STAFF[[#This Row],[Type]]="SOW"),Reference!O$7,0))</f>
        <v>184</v>
      </c>
      <c r="Y66" s="130">
        <f>SUM(PROGRAM4_STAFF[[#This Row],[Jan-26]:[Dec-26]])</f>
        <v>2088</v>
      </c>
      <c r="Z66" s="38">
        <f>PROGRAM4_STAFF[[#This Row],[Rate]]*PROGRAM4_STAFF[[#This Row],[Total Hours]]</f>
        <v>198360</v>
      </c>
      <c r="AA66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66" s="36" t="str" cm="1">
        <f t="array" ref="AB66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66" s="36" t="str" cm="1">
        <f t="array" ref="AC66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66" s="36" t="str" cm="1">
        <f t="array" ref="AD66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66" s="36" t="str" cm="1">
        <f t="array" ref="AE66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66" s="36" t="str" cm="1">
        <f t="array" ref="AF66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66" s="36" t="str" cm="1">
        <f t="array" ref="AG66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66" s="36" t="str" cm="1">
        <f t="array" ref="AH66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66" s="36" t="str" cm="1">
        <f t="array" ref="AI66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66" s="36" t="str" cm="1">
        <f t="array" ref="AJ66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66" s="36" t="str" cm="1">
        <f t="array" ref="AK66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66" s="36" t="str" cm="1">
        <f t="array" ref="AL66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67" spans="1:38" x14ac:dyDescent="0.25">
      <c r="A67" s="8" t="str">
        <f t="shared" si="3"/>
        <v>Program 4</v>
      </c>
      <c r="B67" s="2" t="s">
        <v>331</v>
      </c>
      <c r="C67" s="2" t="s">
        <v>128</v>
      </c>
      <c r="D67" s="36" t="s">
        <v>8</v>
      </c>
      <c r="E67" s="36" t="s">
        <v>6</v>
      </c>
      <c r="F67" s="2" t="s">
        <v>136</v>
      </c>
      <c r="G67" s="2" t="s">
        <v>135</v>
      </c>
      <c r="H67" s="2" t="s">
        <v>69</v>
      </c>
      <c r="I67" s="37">
        <v>45453</v>
      </c>
      <c r="J67" s="37"/>
      <c r="K67" s="2"/>
      <c r="L67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35</v>
      </c>
      <c r="M67" s="39">
        <f>IF(PROGRAM4_STAFF[[#This Row],[Type]]="Employee",Reference!D$6,IF(OR(PROGRAM4_STAFF[[#This Row],[Type]]="Contractor",PROGRAM4_STAFF[[#This Row],[Type]]="SOW"),Reference!D$7,0))</f>
        <v>176</v>
      </c>
      <c r="N67" s="39">
        <f>IF(PROGRAM4_STAFF[[#This Row],[Type]]="Employee",Reference!E$6,IF(OR(PROGRAM4_STAFF[[#This Row],[Type]]="Contractor",PROGRAM4_STAFF[[#This Row],[Type]]="SOW"),Reference!E$7,0))</f>
        <v>160</v>
      </c>
      <c r="O67" s="39">
        <f>IF(PROGRAM4_STAFF[[#This Row],[Type]]="Employee",Reference!F$6,IF(OR(PROGRAM4_STAFF[[#This Row],[Type]]="Contractor",PROGRAM4_STAFF[[#This Row],[Type]]="SOW"),Reference!F$7,0))</f>
        <v>176</v>
      </c>
      <c r="P67" s="39">
        <f>IF(PROGRAM4_STAFF[[#This Row],[Type]]="Employee",Reference!G$6,IF(OR(PROGRAM4_STAFF[[#This Row],[Type]]="Contractor",PROGRAM4_STAFF[[#This Row],[Type]]="SOW"),Reference!G$7,0))</f>
        <v>176</v>
      </c>
      <c r="Q67" s="39"/>
      <c r="R67" s="39"/>
      <c r="S67" s="39"/>
      <c r="T67" s="39"/>
      <c r="U67" s="39"/>
      <c r="V67" s="39"/>
      <c r="W67" s="39"/>
      <c r="X67" s="39"/>
      <c r="Y67" s="130">
        <f>SUM(PROGRAM4_STAFF[[#This Row],[Jan-26]:[Dec-26]])</f>
        <v>688</v>
      </c>
      <c r="Z67" s="38">
        <f>PROGRAM4_STAFF[[#This Row],[Rate]]*PROGRAM4_STAFF[[#This Row],[Total Hours]]</f>
        <v>24080</v>
      </c>
      <c r="AA67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67" s="36" t="str" cm="1">
        <f t="array" ref="AB67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67" s="36" t="str" cm="1">
        <f t="array" ref="AC67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67" s="36" t="str" cm="1">
        <f t="array" ref="AD67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67" s="36" t="str" cm="1">
        <f t="array" ref="AE67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>Transfer Out</v>
      </c>
      <c r="AF67" s="36" t="str" cm="1">
        <f t="array" ref="AF67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67" s="36" t="str" cm="1">
        <f t="array" ref="AG67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67" s="36" t="str" cm="1">
        <f t="array" ref="AH67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67" s="36" t="str" cm="1">
        <f t="array" ref="AI67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67" s="36" t="str" cm="1">
        <f t="array" ref="AJ67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67" s="36" t="str" cm="1">
        <f t="array" ref="AK67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67" s="36" t="str" cm="1">
        <f t="array" ref="AL67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68" spans="1:38" x14ac:dyDescent="0.25">
      <c r="A68" s="8" t="str">
        <f t="shared" si="3"/>
        <v>Program 4</v>
      </c>
      <c r="B68" s="2"/>
      <c r="C68" s="2"/>
      <c r="D68" s="36"/>
      <c r="E68" s="36"/>
      <c r="F68" s="2"/>
      <c r="G68" s="2"/>
      <c r="H68" s="2"/>
      <c r="I68" s="40"/>
      <c r="J68" s="37"/>
      <c r="K68" s="2"/>
      <c r="L68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68" s="39">
        <f>IF(PROGRAM4_STAFF[[#This Row],[Type]]="Employee",Reference!D$6,IF(OR(PROGRAM4_STAFF[[#This Row],[Type]]="Contractor",PROGRAM4_STAFF[[#This Row],[Type]]="SOW"),Reference!D$7,0))</f>
        <v>0</v>
      </c>
      <c r="N68" s="39">
        <f>IF(PROGRAM4_STAFF[[#This Row],[Type]]="Employee",Reference!E$6,IF(OR(PROGRAM4_STAFF[[#This Row],[Type]]="Contractor",PROGRAM4_STAFF[[#This Row],[Type]]="SOW"),Reference!E$7,0))</f>
        <v>0</v>
      </c>
      <c r="O68" s="39">
        <f>IF(PROGRAM4_STAFF[[#This Row],[Type]]="Employee",Reference!F$6,IF(OR(PROGRAM4_STAFF[[#This Row],[Type]]="Contractor",PROGRAM4_STAFF[[#This Row],[Type]]="SOW"),Reference!F$7,0))</f>
        <v>0</v>
      </c>
      <c r="P68" s="39">
        <f>IF(PROGRAM4_STAFF[[#This Row],[Type]]="Employee",Reference!G$6,IF(OR(PROGRAM4_STAFF[[#This Row],[Type]]="Contractor",PROGRAM4_STAFF[[#This Row],[Type]]="SOW"),Reference!G$7,0))</f>
        <v>0</v>
      </c>
      <c r="Q68" s="39">
        <f>IF(PROGRAM4_STAFF[[#This Row],[Type]]="Employee",Reference!H$6,IF(OR(PROGRAM4_STAFF[[#This Row],[Type]]="Contractor",PROGRAM4_STAFF[[#This Row],[Type]]="SOW"),Reference!H$7,0))</f>
        <v>0</v>
      </c>
      <c r="R68" s="39">
        <f>IF(PROGRAM4_STAFF[[#This Row],[Type]]="Employee",Reference!I$6,IF(OR(PROGRAM4_STAFF[[#This Row],[Type]]="Contractor",PROGRAM4_STAFF[[#This Row],[Type]]="SOW"),Reference!I$7,0))</f>
        <v>0</v>
      </c>
      <c r="S68" s="39">
        <f>IF(PROGRAM4_STAFF[[#This Row],[Type]]="Employee",Reference!J$6,IF(OR(PROGRAM4_STAFF[[#This Row],[Type]]="Contractor",PROGRAM4_STAFF[[#This Row],[Type]]="SOW"),Reference!J$7,0))</f>
        <v>0</v>
      </c>
      <c r="T68" s="39">
        <f>IF(PROGRAM4_STAFF[[#This Row],[Type]]="Employee",Reference!K$6,IF(OR(PROGRAM4_STAFF[[#This Row],[Type]]="Contractor",PROGRAM4_STAFF[[#This Row],[Type]]="SOW"),Reference!K$7,0))</f>
        <v>0</v>
      </c>
      <c r="U68" s="39">
        <f>IF(PROGRAM4_STAFF[[#This Row],[Type]]="Employee",Reference!L$6,IF(OR(PROGRAM4_STAFF[[#This Row],[Type]]="Contractor",PROGRAM4_STAFF[[#This Row],[Type]]="SOW"),Reference!L$7,0))</f>
        <v>0</v>
      </c>
      <c r="V68" s="39">
        <f>IF(PROGRAM4_STAFF[[#This Row],[Type]]="Employee",Reference!M$6,IF(OR(PROGRAM4_STAFF[[#This Row],[Type]]="Contractor",PROGRAM4_STAFF[[#This Row],[Type]]="SOW"),Reference!M$7,0))</f>
        <v>0</v>
      </c>
      <c r="W68" s="39">
        <f>IF(PROGRAM4_STAFF[[#This Row],[Type]]="Employee",Reference!N$6,IF(OR(PROGRAM4_STAFF[[#This Row],[Type]]="Contractor",PROGRAM4_STAFF[[#This Row],[Type]]="SOW"),Reference!N$7,0))</f>
        <v>0</v>
      </c>
      <c r="X68" s="39">
        <f>IF(PROGRAM4_STAFF[[#This Row],[Type]]="Employee",Reference!O$6,IF(OR(PROGRAM4_STAFF[[#This Row],[Type]]="Contractor",PROGRAM4_STAFF[[#This Row],[Type]]="SOW"),Reference!O$7,0))</f>
        <v>0</v>
      </c>
      <c r="Y68" s="130">
        <f>SUM(PROGRAM4_STAFF[[#This Row],[Jan-26]:[Dec-26]])</f>
        <v>0</v>
      </c>
      <c r="Z68" s="38">
        <f>PROGRAM4_STAFF[[#This Row],[Rate]]*PROGRAM4_STAFF[[#This Row],[Total Hours]]</f>
        <v>0</v>
      </c>
      <c r="AA68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68" s="36" t="str" cm="1">
        <f t="array" ref="AB68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68" s="36" t="str" cm="1">
        <f t="array" ref="AC68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68" s="36" t="str" cm="1">
        <f t="array" ref="AD68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68" s="36" t="str" cm="1">
        <f t="array" ref="AE68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68" s="36" t="str" cm="1">
        <f t="array" ref="AF68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68" s="36" t="str" cm="1">
        <f t="array" ref="AG68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68" s="36" t="str" cm="1">
        <f t="array" ref="AH68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68" s="36" t="str" cm="1">
        <f t="array" ref="AI68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68" s="36" t="str" cm="1">
        <f t="array" ref="AJ68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68" s="36" t="str" cm="1">
        <f t="array" ref="AK68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68" s="36" t="str" cm="1">
        <f t="array" ref="AL68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69" spans="1:38" x14ac:dyDescent="0.25">
      <c r="A69" s="8" t="str">
        <f t="shared" si="3"/>
        <v>Program 4</v>
      </c>
      <c r="B69" s="2"/>
      <c r="C69" s="2"/>
      <c r="D69" s="36"/>
      <c r="E69" s="36"/>
      <c r="F69" s="2"/>
      <c r="G69" s="2"/>
      <c r="H69" s="2"/>
      <c r="I69" s="40"/>
      <c r="J69" s="37"/>
      <c r="K69" s="2"/>
      <c r="L69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69" s="39">
        <f>IF(PROGRAM4_STAFF[[#This Row],[Type]]="Employee",Reference!D$6,IF(OR(PROGRAM4_STAFF[[#This Row],[Type]]="Contractor",PROGRAM4_STAFF[[#This Row],[Type]]="SOW"),Reference!D$7,0))</f>
        <v>0</v>
      </c>
      <c r="N69" s="39">
        <f>IF(PROGRAM4_STAFF[[#This Row],[Type]]="Employee",Reference!E$6,IF(OR(PROGRAM4_STAFF[[#This Row],[Type]]="Contractor",PROGRAM4_STAFF[[#This Row],[Type]]="SOW"),Reference!E$7,0))</f>
        <v>0</v>
      </c>
      <c r="O69" s="39">
        <f>IF(PROGRAM4_STAFF[[#This Row],[Type]]="Employee",Reference!F$6,IF(OR(PROGRAM4_STAFF[[#This Row],[Type]]="Contractor",PROGRAM4_STAFF[[#This Row],[Type]]="SOW"),Reference!F$7,0))</f>
        <v>0</v>
      </c>
      <c r="P69" s="39">
        <f>IF(PROGRAM4_STAFF[[#This Row],[Type]]="Employee",Reference!G$6,IF(OR(PROGRAM4_STAFF[[#This Row],[Type]]="Contractor",PROGRAM4_STAFF[[#This Row],[Type]]="SOW"),Reference!G$7,0))</f>
        <v>0</v>
      </c>
      <c r="Q69" s="39">
        <f>IF(PROGRAM4_STAFF[[#This Row],[Type]]="Employee",Reference!H$6,IF(OR(PROGRAM4_STAFF[[#This Row],[Type]]="Contractor",PROGRAM4_STAFF[[#This Row],[Type]]="SOW"),Reference!H$7,0))</f>
        <v>0</v>
      </c>
      <c r="R69" s="39">
        <f>IF(PROGRAM4_STAFF[[#This Row],[Type]]="Employee",Reference!I$6,IF(OR(PROGRAM4_STAFF[[#This Row],[Type]]="Contractor",PROGRAM4_STAFF[[#This Row],[Type]]="SOW"),Reference!I$7,0))</f>
        <v>0</v>
      </c>
      <c r="S69" s="39">
        <f>IF(PROGRAM4_STAFF[[#This Row],[Type]]="Employee",Reference!J$6,IF(OR(PROGRAM4_STAFF[[#This Row],[Type]]="Contractor",PROGRAM4_STAFF[[#This Row],[Type]]="SOW"),Reference!J$7,0))</f>
        <v>0</v>
      </c>
      <c r="T69" s="39">
        <f>IF(PROGRAM4_STAFF[[#This Row],[Type]]="Employee",Reference!K$6,IF(OR(PROGRAM4_STAFF[[#This Row],[Type]]="Contractor",PROGRAM4_STAFF[[#This Row],[Type]]="SOW"),Reference!K$7,0))</f>
        <v>0</v>
      </c>
      <c r="U69" s="39">
        <f>IF(PROGRAM4_STAFF[[#This Row],[Type]]="Employee",Reference!L$6,IF(OR(PROGRAM4_STAFF[[#This Row],[Type]]="Contractor",PROGRAM4_STAFF[[#This Row],[Type]]="SOW"),Reference!L$7,0))</f>
        <v>0</v>
      </c>
      <c r="V69" s="39">
        <f>IF(PROGRAM4_STAFF[[#This Row],[Type]]="Employee",Reference!M$6,IF(OR(PROGRAM4_STAFF[[#This Row],[Type]]="Contractor",PROGRAM4_STAFF[[#This Row],[Type]]="SOW"),Reference!M$7,0))</f>
        <v>0</v>
      </c>
      <c r="W69" s="39">
        <f>IF(PROGRAM4_STAFF[[#This Row],[Type]]="Employee",Reference!N$6,IF(OR(PROGRAM4_STAFF[[#This Row],[Type]]="Contractor",PROGRAM4_STAFF[[#This Row],[Type]]="SOW"),Reference!N$7,0))</f>
        <v>0</v>
      </c>
      <c r="X69" s="39">
        <f>IF(PROGRAM4_STAFF[[#This Row],[Type]]="Employee",Reference!O$6,IF(OR(PROGRAM4_STAFF[[#This Row],[Type]]="Contractor",PROGRAM4_STAFF[[#This Row],[Type]]="SOW"),Reference!O$7,0))</f>
        <v>0</v>
      </c>
      <c r="Y69" s="130">
        <f>SUM(PROGRAM4_STAFF[[#This Row],[Jan-26]:[Dec-26]])</f>
        <v>0</v>
      </c>
      <c r="Z69" s="38">
        <f>PROGRAM4_STAFF[[#This Row],[Rate]]*PROGRAM4_STAFF[[#This Row],[Total Hours]]</f>
        <v>0</v>
      </c>
      <c r="AA69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69" s="36" t="str" cm="1">
        <f t="array" ref="AB69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69" s="36" t="str" cm="1">
        <f t="array" ref="AC69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69" s="36" t="str" cm="1">
        <f t="array" ref="AD69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69" s="36" t="str" cm="1">
        <f t="array" ref="AE69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69" s="36" t="str" cm="1">
        <f t="array" ref="AF69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69" s="36" t="str" cm="1">
        <f t="array" ref="AG69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69" s="36" t="str" cm="1">
        <f t="array" ref="AH69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69" s="36" t="str" cm="1">
        <f t="array" ref="AI69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69" s="36" t="str" cm="1">
        <f t="array" ref="AJ69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69" s="36" t="str" cm="1">
        <f t="array" ref="AK69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69" s="36" t="str" cm="1">
        <f t="array" ref="AL69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70" spans="1:38" x14ac:dyDescent="0.25">
      <c r="A70" s="8" t="str">
        <f t="shared" si="3"/>
        <v>Program 4</v>
      </c>
      <c r="B70" s="2"/>
      <c r="C70" s="2"/>
      <c r="D70" s="36"/>
      <c r="E70" s="36"/>
      <c r="F70" s="2"/>
      <c r="G70" s="2"/>
      <c r="H70" s="2"/>
      <c r="I70" s="40"/>
      <c r="J70" s="37"/>
      <c r="K70" s="2"/>
      <c r="L70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70" s="39">
        <f>IF(PROGRAM4_STAFF[[#This Row],[Type]]="Employee",Reference!D$6,IF(OR(PROGRAM4_STAFF[[#This Row],[Type]]="Contractor",PROGRAM4_STAFF[[#This Row],[Type]]="SOW"),Reference!D$7,0))</f>
        <v>0</v>
      </c>
      <c r="N70" s="39">
        <f>IF(PROGRAM4_STAFF[[#This Row],[Type]]="Employee",Reference!E$6,IF(OR(PROGRAM4_STAFF[[#This Row],[Type]]="Contractor",PROGRAM4_STAFF[[#This Row],[Type]]="SOW"),Reference!E$7,0))</f>
        <v>0</v>
      </c>
      <c r="O70" s="39">
        <f>IF(PROGRAM4_STAFF[[#This Row],[Type]]="Employee",Reference!F$6,IF(OR(PROGRAM4_STAFF[[#This Row],[Type]]="Contractor",PROGRAM4_STAFF[[#This Row],[Type]]="SOW"),Reference!F$7,0))</f>
        <v>0</v>
      </c>
      <c r="P70" s="39">
        <f>IF(PROGRAM4_STAFF[[#This Row],[Type]]="Employee",Reference!G$6,IF(OR(PROGRAM4_STAFF[[#This Row],[Type]]="Contractor",PROGRAM4_STAFF[[#This Row],[Type]]="SOW"),Reference!G$7,0))</f>
        <v>0</v>
      </c>
      <c r="Q70" s="39">
        <f>IF(PROGRAM4_STAFF[[#This Row],[Type]]="Employee",Reference!H$6,IF(OR(PROGRAM4_STAFF[[#This Row],[Type]]="Contractor",PROGRAM4_STAFF[[#This Row],[Type]]="SOW"),Reference!H$7,0))</f>
        <v>0</v>
      </c>
      <c r="R70" s="39">
        <f>IF(PROGRAM4_STAFF[[#This Row],[Type]]="Employee",Reference!I$6,IF(OR(PROGRAM4_STAFF[[#This Row],[Type]]="Contractor",PROGRAM4_STAFF[[#This Row],[Type]]="SOW"),Reference!I$7,0))</f>
        <v>0</v>
      </c>
      <c r="S70" s="39">
        <f>IF(PROGRAM4_STAFF[[#This Row],[Type]]="Employee",Reference!J$6,IF(OR(PROGRAM4_STAFF[[#This Row],[Type]]="Contractor",PROGRAM4_STAFF[[#This Row],[Type]]="SOW"),Reference!J$7,0))</f>
        <v>0</v>
      </c>
      <c r="T70" s="39">
        <f>IF(PROGRAM4_STAFF[[#This Row],[Type]]="Employee",Reference!K$6,IF(OR(PROGRAM4_STAFF[[#This Row],[Type]]="Contractor",PROGRAM4_STAFF[[#This Row],[Type]]="SOW"),Reference!K$7,0))</f>
        <v>0</v>
      </c>
      <c r="U70" s="39">
        <f>IF(PROGRAM4_STAFF[[#This Row],[Type]]="Employee",Reference!L$6,IF(OR(PROGRAM4_STAFF[[#This Row],[Type]]="Contractor",PROGRAM4_STAFF[[#This Row],[Type]]="SOW"),Reference!L$7,0))</f>
        <v>0</v>
      </c>
      <c r="V70" s="39">
        <f>IF(PROGRAM4_STAFF[[#This Row],[Type]]="Employee",Reference!M$6,IF(OR(PROGRAM4_STAFF[[#This Row],[Type]]="Contractor",PROGRAM4_STAFF[[#This Row],[Type]]="SOW"),Reference!M$7,0))</f>
        <v>0</v>
      </c>
      <c r="W70" s="39">
        <f>IF(PROGRAM4_STAFF[[#This Row],[Type]]="Employee",Reference!N$6,IF(OR(PROGRAM4_STAFF[[#This Row],[Type]]="Contractor",PROGRAM4_STAFF[[#This Row],[Type]]="SOW"),Reference!N$7,0))</f>
        <v>0</v>
      </c>
      <c r="X70" s="39">
        <f>IF(PROGRAM4_STAFF[[#This Row],[Type]]="Employee",Reference!O$6,IF(OR(PROGRAM4_STAFF[[#This Row],[Type]]="Contractor",PROGRAM4_STAFF[[#This Row],[Type]]="SOW"),Reference!O$7,0))</f>
        <v>0</v>
      </c>
      <c r="Y70" s="130">
        <f>SUM(PROGRAM4_STAFF[[#This Row],[Jan-26]:[Dec-26]])</f>
        <v>0</v>
      </c>
      <c r="Z70" s="38">
        <f>PROGRAM4_STAFF[[#This Row],[Rate]]*PROGRAM4_STAFF[[#This Row],[Total Hours]]</f>
        <v>0</v>
      </c>
      <c r="AA70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70" s="36" t="str" cm="1">
        <f t="array" ref="AB70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70" s="36" t="str" cm="1">
        <f t="array" ref="AC70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70" s="36" t="str" cm="1">
        <f t="array" ref="AD70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70" s="36" t="str" cm="1">
        <f t="array" ref="AE70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70" s="36" t="str" cm="1">
        <f t="array" ref="AF70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70" s="36" t="str" cm="1">
        <f t="array" ref="AG70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70" s="36" t="str" cm="1">
        <f t="array" ref="AH70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70" s="36" t="str" cm="1">
        <f t="array" ref="AI70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70" s="36" t="str" cm="1">
        <f t="array" ref="AJ70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70" s="36" t="str" cm="1">
        <f t="array" ref="AK70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70" s="36" t="str" cm="1">
        <f t="array" ref="AL70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71" spans="1:38" x14ac:dyDescent="0.25">
      <c r="A71" s="8" t="str">
        <f t="shared" si="3"/>
        <v>Program 4</v>
      </c>
      <c r="B71" s="2"/>
      <c r="C71" s="2"/>
      <c r="D71" s="36"/>
      <c r="E71" s="36"/>
      <c r="F71" s="2"/>
      <c r="G71" s="2"/>
      <c r="H71" s="2"/>
      <c r="I71" s="40"/>
      <c r="J71" s="37"/>
      <c r="K71" s="2"/>
      <c r="L71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71" s="39">
        <f>IF(PROGRAM4_STAFF[[#This Row],[Type]]="Employee",Reference!D$6,IF(OR(PROGRAM4_STAFF[[#This Row],[Type]]="Contractor",PROGRAM4_STAFF[[#This Row],[Type]]="SOW"),Reference!D$7,0))</f>
        <v>0</v>
      </c>
      <c r="N71" s="39">
        <f>IF(PROGRAM4_STAFF[[#This Row],[Type]]="Employee",Reference!E$6,IF(OR(PROGRAM4_STAFF[[#This Row],[Type]]="Contractor",PROGRAM4_STAFF[[#This Row],[Type]]="SOW"),Reference!E$7,0))</f>
        <v>0</v>
      </c>
      <c r="O71" s="39">
        <f>IF(PROGRAM4_STAFF[[#This Row],[Type]]="Employee",Reference!F$6,IF(OR(PROGRAM4_STAFF[[#This Row],[Type]]="Contractor",PROGRAM4_STAFF[[#This Row],[Type]]="SOW"),Reference!F$7,0))</f>
        <v>0</v>
      </c>
      <c r="P71" s="39">
        <f>IF(PROGRAM4_STAFF[[#This Row],[Type]]="Employee",Reference!G$6,IF(OR(PROGRAM4_STAFF[[#This Row],[Type]]="Contractor",PROGRAM4_STAFF[[#This Row],[Type]]="SOW"),Reference!G$7,0))</f>
        <v>0</v>
      </c>
      <c r="Q71" s="39">
        <f>IF(PROGRAM4_STAFF[[#This Row],[Type]]="Employee",Reference!H$6,IF(OR(PROGRAM4_STAFF[[#This Row],[Type]]="Contractor",PROGRAM4_STAFF[[#This Row],[Type]]="SOW"),Reference!H$7,0))</f>
        <v>0</v>
      </c>
      <c r="R71" s="39">
        <f>IF(PROGRAM4_STAFF[[#This Row],[Type]]="Employee",Reference!I$6,IF(OR(PROGRAM4_STAFF[[#This Row],[Type]]="Contractor",PROGRAM4_STAFF[[#This Row],[Type]]="SOW"),Reference!I$7,0))</f>
        <v>0</v>
      </c>
      <c r="S71" s="39">
        <f>IF(PROGRAM4_STAFF[[#This Row],[Type]]="Employee",Reference!J$6,IF(OR(PROGRAM4_STAFF[[#This Row],[Type]]="Contractor",PROGRAM4_STAFF[[#This Row],[Type]]="SOW"),Reference!J$7,0))</f>
        <v>0</v>
      </c>
      <c r="T71" s="39">
        <f>IF(PROGRAM4_STAFF[[#This Row],[Type]]="Employee",Reference!K$6,IF(OR(PROGRAM4_STAFF[[#This Row],[Type]]="Contractor",PROGRAM4_STAFF[[#This Row],[Type]]="SOW"),Reference!K$7,0))</f>
        <v>0</v>
      </c>
      <c r="U71" s="39">
        <f>IF(PROGRAM4_STAFF[[#This Row],[Type]]="Employee",Reference!L$6,IF(OR(PROGRAM4_STAFF[[#This Row],[Type]]="Contractor",PROGRAM4_STAFF[[#This Row],[Type]]="SOW"),Reference!L$7,0))</f>
        <v>0</v>
      </c>
      <c r="V71" s="39">
        <f>IF(PROGRAM4_STAFF[[#This Row],[Type]]="Employee",Reference!M$6,IF(OR(PROGRAM4_STAFF[[#This Row],[Type]]="Contractor",PROGRAM4_STAFF[[#This Row],[Type]]="SOW"),Reference!M$7,0))</f>
        <v>0</v>
      </c>
      <c r="W71" s="39">
        <f>IF(PROGRAM4_STAFF[[#This Row],[Type]]="Employee",Reference!N$6,IF(OR(PROGRAM4_STAFF[[#This Row],[Type]]="Contractor",PROGRAM4_STAFF[[#This Row],[Type]]="SOW"),Reference!N$7,0))</f>
        <v>0</v>
      </c>
      <c r="X71" s="39">
        <f>IF(PROGRAM4_STAFF[[#This Row],[Type]]="Employee",Reference!O$6,IF(OR(PROGRAM4_STAFF[[#This Row],[Type]]="Contractor",PROGRAM4_STAFF[[#This Row],[Type]]="SOW"),Reference!O$7,0))</f>
        <v>0</v>
      </c>
      <c r="Y71" s="130">
        <f>SUM(PROGRAM4_STAFF[[#This Row],[Jan-26]:[Dec-26]])</f>
        <v>0</v>
      </c>
      <c r="Z71" s="38">
        <f>PROGRAM4_STAFF[[#This Row],[Rate]]*PROGRAM4_STAFF[[#This Row],[Total Hours]]</f>
        <v>0</v>
      </c>
      <c r="AA71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71" s="36" t="str" cm="1">
        <f t="array" ref="AB71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71" s="36" t="str" cm="1">
        <f t="array" ref="AC71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71" s="36" t="str" cm="1">
        <f t="array" ref="AD71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71" s="36" t="str" cm="1">
        <f t="array" ref="AE71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71" s="36" t="str" cm="1">
        <f t="array" ref="AF71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71" s="36" t="str" cm="1">
        <f t="array" ref="AG71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71" s="36" t="str" cm="1">
        <f t="array" ref="AH71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71" s="36" t="str" cm="1">
        <f t="array" ref="AI71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71" s="36" t="str" cm="1">
        <f t="array" ref="AJ71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71" s="36" t="str" cm="1">
        <f t="array" ref="AK71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71" s="36" t="str" cm="1">
        <f t="array" ref="AL71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72" spans="1:38" x14ac:dyDescent="0.25">
      <c r="A72" s="8" t="str">
        <f t="shared" si="3"/>
        <v>Program 4</v>
      </c>
      <c r="B72" s="2"/>
      <c r="C72" s="2"/>
      <c r="D72" s="36"/>
      <c r="E72" s="36"/>
      <c r="F72" s="2"/>
      <c r="G72" s="2"/>
      <c r="H72" s="2"/>
      <c r="I72" s="40"/>
      <c r="J72" s="37"/>
      <c r="K72" s="2"/>
      <c r="L72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72" s="39">
        <f>IF(PROGRAM4_STAFF[[#This Row],[Type]]="Employee",Reference!D$6,IF(OR(PROGRAM4_STAFF[[#This Row],[Type]]="Contractor",PROGRAM4_STAFF[[#This Row],[Type]]="SOW"),Reference!D$7,0))</f>
        <v>0</v>
      </c>
      <c r="N72" s="39">
        <f>IF(PROGRAM4_STAFF[[#This Row],[Type]]="Employee",Reference!E$6,IF(OR(PROGRAM4_STAFF[[#This Row],[Type]]="Contractor",PROGRAM4_STAFF[[#This Row],[Type]]="SOW"),Reference!E$7,0))</f>
        <v>0</v>
      </c>
      <c r="O72" s="39">
        <f>IF(PROGRAM4_STAFF[[#This Row],[Type]]="Employee",Reference!F$6,IF(OR(PROGRAM4_STAFF[[#This Row],[Type]]="Contractor",PROGRAM4_STAFF[[#This Row],[Type]]="SOW"),Reference!F$7,0))</f>
        <v>0</v>
      </c>
      <c r="P72" s="39">
        <f>IF(PROGRAM4_STAFF[[#This Row],[Type]]="Employee",Reference!G$6,IF(OR(PROGRAM4_STAFF[[#This Row],[Type]]="Contractor",PROGRAM4_STAFF[[#This Row],[Type]]="SOW"),Reference!G$7,0))</f>
        <v>0</v>
      </c>
      <c r="Q72" s="39">
        <f>IF(PROGRAM4_STAFF[[#This Row],[Type]]="Employee",Reference!H$6,IF(OR(PROGRAM4_STAFF[[#This Row],[Type]]="Contractor",PROGRAM4_STAFF[[#This Row],[Type]]="SOW"),Reference!H$7,0))</f>
        <v>0</v>
      </c>
      <c r="R72" s="39">
        <f>IF(PROGRAM4_STAFF[[#This Row],[Type]]="Employee",Reference!I$6,IF(OR(PROGRAM4_STAFF[[#This Row],[Type]]="Contractor",PROGRAM4_STAFF[[#This Row],[Type]]="SOW"),Reference!I$7,0))</f>
        <v>0</v>
      </c>
      <c r="S72" s="39">
        <f>IF(PROGRAM4_STAFF[[#This Row],[Type]]="Employee",Reference!J$6,IF(OR(PROGRAM4_STAFF[[#This Row],[Type]]="Contractor",PROGRAM4_STAFF[[#This Row],[Type]]="SOW"),Reference!J$7,0))</f>
        <v>0</v>
      </c>
      <c r="T72" s="39">
        <f>IF(PROGRAM4_STAFF[[#This Row],[Type]]="Employee",Reference!K$6,IF(OR(PROGRAM4_STAFF[[#This Row],[Type]]="Contractor",PROGRAM4_STAFF[[#This Row],[Type]]="SOW"),Reference!K$7,0))</f>
        <v>0</v>
      </c>
      <c r="U72" s="39">
        <f>IF(PROGRAM4_STAFF[[#This Row],[Type]]="Employee",Reference!L$6,IF(OR(PROGRAM4_STAFF[[#This Row],[Type]]="Contractor",PROGRAM4_STAFF[[#This Row],[Type]]="SOW"),Reference!L$7,0))</f>
        <v>0</v>
      </c>
      <c r="V72" s="39">
        <f>IF(PROGRAM4_STAFF[[#This Row],[Type]]="Employee",Reference!M$6,IF(OR(PROGRAM4_STAFF[[#This Row],[Type]]="Contractor",PROGRAM4_STAFF[[#This Row],[Type]]="SOW"),Reference!M$7,0))</f>
        <v>0</v>
      </c>
      <c r="W72" s="39">
        <f>IF(PROGRAM4_STAFF[[#This Row],[Type]]="Employee",Reference!N$6,IF(OR(PROGRAM4_STAFF[[#This Row],[Type]]="Contractor",PROGRAM4_STAFF[[#This Row],[Type]]="SOW"),Reference!N$7,0))</f>
        <v>0</v>
      </c>
      <c r="X72" s="39">
        <f>IF(PROGRAM4_STAFF[[#This Row],[Type]]="Employee",Reference!O$6,IF(OR(PROGRAM4_STAFF[[#This Row],[Type]]="Contractor",PROGRAM4_STAFF[[#This Row],[Type]]="SOW"),Reference!O$7,0))</f>
        <v>0</v>
      </c>
      <c r="Y72" s="130">
        <f>SUM(PROGRAM4_STAFF[[#This Row],[Jan-26]:[Dec-26]])</f>
        <v>0</v>
      </c>
      <c r="Z72" s="38">
        <f>PROGRAM4_STAFF[[#This Row],[Rate]]*PROGRAM4_STAFF[[#This Row],[Total Hours]]</f>
        <v>0</v>
      </c>
      <c r="AA72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72" s="36" t="str" cm="1">
        <f t="array" ref="AB72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72" s="36" t="str" cm="1">
        <f t="array" ref="AC72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72" s="36" t="str" cm="1">
        <f t="array" ref="AD72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72" s="36" t="str" cm="1">
        <f t="array" ref="AE72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72" s="36" t="str" cm="1">
        <f t="array" ref="AF72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72" s="36" t="str" cm="1">
        <f t="array" ref="AG72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72" s="36" t="str" cm="1">
        <f t="array" ref="AH72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72" s="36" t="str" cm="1">
        <f t="array" ref="AI72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72" s="36" t="str" cm="1">
        <f t="array" ref="AJ72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72" s="36" t="str" cm="1">
        <f t="array" ref="AK72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72" s="36" t="str" cm="1">
        <f t="array" ref="AL72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73" spans="1:38" x14ac:dyDescent="0.25">
      <c r="A73" s="8" t="str">
        <f t="shared" si="3"/>
        <v>Program 4</v>
      </c>
      <c r="B73" s="2"/>
      <c r="C73" s="2"/>
      <c r="D73" s="36"/>
      <c r="E73" s="36"/>
      <c r="F73" s="2"/>
      <c r="G73" s="2"/>
      <c r="H73" s="2"/>
      <c r="I73" s="40"/>
      <c r="J73" s="37"/>
      <c r="K73" s="2"/>
      <c r="L73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73" s="39">
        <f>IF(PROGRAM4_STAFF[[#This Row],[Type]]="Employee",Reference!D$6,IF(OR(PROGRAM4_STAFF[[#This Row],[Type]]="Contractor",PROGRAM4_STAFF[[#This Row],[Type]]="SOW"),Reference!D$7,0))</f>
        <v>0</v>
      </c>
      <c r="N73" s="39">
        <f>IF(PROGRAM4_STAFF[[#This Row],[Type]]="Employee",Reference!E$6,IF(OR(PROGRAM4_STAFF[[#This Row],[Type]]="Contractor",PROGRAM4_STAFF[[#This Row],[Type]]="SOW"),Reference!E$7,0))</f>
        <v>0</v>
      </c>
      <c r="O73" s="39">
        <f>IF(PROGRAM4_STAFF[[#This Row],[Type]]="Employee",Reference!F$6,IF(OR(PROGRAM4_STAFF[[#This Row],[Type]]="Contractor",PROGRAM4_STAFF[[#This Row],[Type]]="SOW"),Reference!F$7,0))</f>
        <v>0</v>
      </c>
      <c r="P73" s="39">
        <f>IF(PROGRAM4_STAFF[[#This Row],[Type]]="Employee",Reference!G$6,IF(OR(PROGRAM4_STAFF[[#This Row],[Type]]="Contractor",PROGRAM4_STAFF[[#This Row],[Type]]="SOW"),Reference!G$7,0))</f>
        <v>0</v>
      </c>
      <c r="Q73" s="39">
        <f>IF(PROGRAM4_STAFF[[#This Row],[Type]]="Employee",Reference!H$6,IF(OR(PROGRAM4_STAFF[[#This Row],[Type]]="Contractor",PROGRAM4_STAFF[[#This Row],[Type]]="SOW"),Reference!H$7,0))</f>
        <v>0</v>
      </c>
      <c r="R73" s="39">
        <f>IF(PROGRAM4_STAFF[[#This Row],[Type]]="Employee",Reference!I$6,IF(OR(PROGRAM4_STAFF[[#This Row],[Type]]="Contractor",PROGRAM4_STAFF[[#This Row],[Type]]="SOW"),Reference!I$7,0))</f>
        <v>0</v>
      </c>
      <c r="S73" s="39">
        <f>IF(PROGRAM4_STAFF[[#This Row],[Type]]="Employee",Reference!J$6,IF(OR(PROGRAM4_STAFF[[#This Row],[Type]]="Contractor",PROGRAM4_STAFF[[#This Row],[Type]]="SOW"),Reference!J$7,0))</f>
        <v>0</v>
      </c>
      <c r="T73" s="39">
        <f>IF(PROGRAM4_STAFF[[#This Row],[Type]]="Employee",Reference!K$6,IF(OR(PROGRAM4_STAFF[[#This Row],[Type]]="Contractor",PROGRAM4_STAFF[[#This Row],[Type]]="SOW"),Reference!K$7,0))</f>
        <v>0</v>
      </c>
      <c r="U73" s="39">
        <f>IF(PROGRAM4_STAFF[[#This Row],[Type]]="Employee",Reference!L$6,IF(OR(PROGRAM4_STAFF[[#This Row],[Type]]="Contractor",PROGRAM4_STAFF[[#This Row],[Type]]="SOW"),Reference!L$7,0))</f>
        <v>0</v>
      </c>
      <c r="V73" s="39">
        <f>IF(PROGRAM4_STAFF[[#This Row],[Type]]="Employee",Reference!M$6,IF(OR(PROGRAM4_STAFF[[#This Row],[Type]]="Contractor",PROGRAM4_STAFF[[#This Row],[Type]]="SOW"),Reference!M$7,0))</f>
        <v>0</v>
      </c>
      <c r="W73" s="39">
        <f>IF(PROGRAM4_STAFF[[#This Row],[Type]]="Employee",Reference!N$6,IF(OR(PROGRAM4_STAFF[[#This Row],[Type]]="Contractor",PROGRAM4_STAFF[[#This Row],[Type]]="SOW"),Reference!N$7,0))</f>
        <v>0</v>
      </c>
      <c r="X73" s="39">
        <f>IF(PROGRAM4_STAFF[[#This Row],[Type]]="Employee",Reference!O$6,IF(OR(PROGRAM4_STAFF[[#This Row],[Type]]="Contractor",PROGRAM4_STAFF[[#This Row],[Type]]="SOW"),Reference!O$7,0))</f>
        <v>0</v>
      </c>
      <c r="Y73" s="130">
        <f>SUM(PROGRAM4_STAFF[[#This Row],[Jan-26]:[Dec-26]])</f>
        <v>0</v>
      </c>
      <c r="Z73" s="38">
        <f>PROGRAM4_STAFF[[#This Row],[Rate]]*PROGRAM4_STAFF[[#This Row],[Total Hours]]</f>
        <v>0</v>
      </c>
      <c r="AA73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73" s="36" t="str" cm="1">
        <f t="array" ref="AB73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73" s="36" t="str" cm="1">
        <f t="array" ref="AC73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73" s="36" t="str" cm="1">
        <f t="array" ref="AD73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73" s="36" t="str" cm="1">
        <f t="array" ref="AE73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73" s="36" t="str" cm="1">
        <f t="array" ref="AF73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73" s="36" t="str" cm="1">
        <f t="array" ref="AG73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73" s="36" t="str" cm="1">
        <f t="array" ref="AH73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73" s="36" t="str" cm="1">
        <f t="array" ref="AI73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73" s="36" t="str" cm="1">
        <f t="array" ref="AJ73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73" s="36" t="str" cm="1">
        <f t="array" ref="AK73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73" s="36" t="str" cm="1">
        <f t="array" ref="AL73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74" spans="1:38" x14ac:dyDescent="0.25">
      <c r="A74" s="8" t="str">
        <f t="shared" si="3"/>
        <v>Program 4</v>
      </c>
      <c r="B74" s="2"/>
      <c r="C74" s="2"/>
      <c r="D74" s="36"/>
      <c r="E74" s="36"/>
      <c r="F74" s="2"/>
      <c r="G74" s="2"/>
      <c r="H74" s="2"/>
      <c r="I74" s="37"/>
      <c r="J74" s="37"/>
      <c r="K74" s="2"/>
      <c r="L74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74" s="39">
        <f>IF(PROGRAM4_STAFF[[#This Row],[Type]]="Employee",Reference!D$6,IF(OR(PROGRAM4_STAFF[[#This Row],[Type]]="Contractor",PROGRAM4_STAFF[[#This Row],[Type]]="SOW"),Reference!D$7,0))</f>
        <v>0</v>
      </c>
      <c r="N74" s="39">
        <f>IF(PROGRAM4_STAFF[[#This Row],[Type]]="Employee",Reference!E$6,IF(OR(PROGRAM4_STAFF[[#This Row],[Type]]="Contractor",PROGRAM4_STAFF[[#This Row],[Type]]="SOW"),Reference!E$7,0))</f>
        <v>0</v>
      </c>
      <c r="O74" s="39">
        <f>IF(PROGRAM4_STAFF[[#This Row],[Type]]="Employee",Reference!F$6,IF(OR(PROGRAM4_STAFF[[#This Row],[Type]]="Contractor",PROGRAM4_STAFF[[#This Row],[Type]]="SOW"),Reference!F$7,0))</f>
        <v>0</v>
      </c>
      <c r="P74" s="39">
        <f>IF(PROGRAM4_STAFF[[#This Row],[Type]]="Employee",Reference!G$6,IF(OR(PROGRAM4_STAFF[[#This Row],[Type]]="Contractor",PROGRAM4_STAFF[[#This Row],[Type]]="SOW"),Reference!G$7,0))</f>
        <v>0</v>
      </c>
      <c r="Q74" s="39">
        <f>IF(PROGRAM4_STAFF[[#This Row],[Type]]="Employee",Reference!H$6,IF(OR(PROGRAM4_STAFF[[#This Row],[Type]]="Contractor",PROGRAM4_STAFF[[#This Row],[Type]]="SOW"),Reference!H$7,0))</f>
        <v>0</v>
      </c>
      <c r="R74" s="39">
        <f>IF(PROGRAM4_STAFF[[#This Row],[Type]]="Employee",Reference!I$6,IF(OR(PROGRAM4_STAFF[[#This Row],[Type]]="Contractor",PROGRAM4_STAFF[[#This Row],[Type]]="SOW"),Reference!I$7,0))</f>
        <v>0</v>
      </c>
      <c r="S74" s="39">
        <f>IF(PROGRAM4_STAFF[[#This Row],[Type]]="Employee",Reference!J$6,IF(OR(PROGRAM4_STAFF[[#This Row],[Type]]="Contractor",PROGRAM4_STAFF[[#This Row],[Type]]="SOW"),Reference!J$7,0))</f>
        <v>0</v>
      </c>
      <c r="T74" s="39">
        <f>IF(PROGRAM4_STAFF[[#This Row],[Type]]="Employee",Reference!K$6,IF(OR(PROGRAM4_STAFF[[#This Row],[Type]]="Contractor",PROGRAM4_STAFF[[#This Row],[Type]]="SOW"),Reference!K$7,0))</f>
        <v>0</v>
      </c>
      <c r="U74" s="39">
        <f>IF(PROGRAM4_STAFF[[#This Row],[Type]]="Employee",Reference!L$6,IF(OR(PROGRAM4_STAFF[[#This Row],[Type]]="Contractor",PROGRAM4_STAFF[[#This Row],[Type]]="SOW"),Reference!L$7,0))</f>
        <v>0</v>
      </c>
      <c r="V74" s="39">
        <f>IF(PROGRAM4_STAFF[[#This Row],[Type]]="Employee",Reference!M$6,IF(OR(PROGRAM4_STAFF[[#This Row],[Type]]="Contractor",PROGRAM4_STAFF[[#This Row],[Type]]="SOW"),Reference!M$7,0))</f>
        <v>0</v>
      </c>
      <c r="W74" s="39">
        <f>IF(PROGRAM4_STAFF[[#This Row],[Type]]="Employee",Reference!N$6,IF(OR(PROGRAM4_STAFF[[#This Row],[Type]]="Contractor",PROGRAM4_STAFF[[#This Row],[Type]]="SOW"),Reference!N$7,0))</f>
        <v>0</v>
      </c>
      <c r="X74" s="39">
        <f>IF(PROGRAM4_STAFF[[#This Row],[Type]]="Employee",Reference!O$6,IF(OR(PROGRAM4_STAFF[[#This Row],[Type]]="Contractor",PROGRAM4_STAFF[[#This Row],[Type]]="SOW"),Reference!O$7,0))</f>
        <v>0</v>
      </c>
      <c r="Y74" s="130">
        <f>SUM(PROGRAM4_STAFF[[#This Row],[Jan-26]:[Dec-26]])</f>
        <v>0</v>
      </c>
      <c r="Z74" s="38">
        <f>PROGRAM4_STAFF[[#This Row],[Rate]]*PROGRAM4_STAFF[[#This Row],[Total Hours]]</f>
        <v>0</v>
      </c>
      <c r="AA74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74" s="36" t="str" cm="1">
        <f t="array" ref="AB74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74" s="36" t="str" cm="1">
        <f t="array" ref="AC74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74" s="36" t="str" cm="1">
        <f t="array" ref="AD74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74" s="36" t="str" cm="1">
        <f t="array" ref="AE74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74" s="36" t="str" cm="1">
        <f t="array" ref="AF74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74" s="36" t="str" cm="1">
        <f t="array" ref="AG74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74" s="36" t="str" cm="1">
        <f t="array" ref="AH74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74" s="36" t="str" cm="1">
        <f t="array" ref="AI74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74" s="36" t="str" cm="1">
        <f t="array" ref="AJ74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74" s="36" t="str" cm="1">
        <f t="array" ref="AK74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74" s="36" t="str" cm="1">
        <f t="array" ref="AL74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75" spans="1:38" x14ac:dyDescent="0.25">
      <c r="A75" s="8" t="str">
        <f t="shared" si="3"/>
        <v>Program 4</v>
      </c>
      <c r="B75" s="2"/>
      <c r="C75" s="2"/>
      <c r="D75" s="36"/>
      <c r="E75" s="36"/>
      <c r="F75" s="2"/>
      <c r="G75" s="2"/>
      <c r="H75" s="2"/>
      <c r="I75" s="37"/>
      <c r="J75" s="37"/>
      <c r="K75" s="2"/>
      <c r="L75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75" s="39">
        <f>IF(PROGRAM4_STAFF[[#This Row],[Type]]="Employee",Reference!D$6,IF(OR(PROGRAM4_STAFF[[#This Row],[Type]]="Contractor",PROGRAM4_STAFF[[#This Row],[Type]]="SOW"),Reference!D$7,0))</f>
        <v>0</v>
      </c>
      <c r="N75" s="39">
        <f>IF(PROGRAM4_STAFF[[#This Row],[Type]]="Employee",Reference!E$6,IF(OR(PROGRAM4_STAFF[[#This Row],[Type]]="Contractor",PROGRAM4_STAFF[[#This Row],[Type]]="SOW"),Reference!E$7,0))</f>
        <v>0</v>
      </c>
      <c r="O75" s="39">
        <f>IF(PROGRAM4_STAFF[[#This Row],[Type]]="Employee",Reference!F$6,IF(OR(PROGRAM4_STAFF[[#This Row],[Type]]="Contractor",PROGRAM4_STAFF[[#This Row],[Type]]="SOW"),Reference!F$7,0))</f>
        <v>0</v>
      </c>
      <c r="P75" s="39">
        <f>IF(PROGRAM4_STAFF[[#This Row],[Type]]="Employee",Reference!G$6,IF(OR(PROGRAM4_STAFF[[#This Row],[Type]]="Contractor",PROGRAM4_STAFF[[#This Row],[Type]]="SOW"),Reference!G$7,0))</f>
        <v>0</v>
      </c>
      <c r="Q75" s="39">
        <f>IF(PROGRAM4_STAFF[[#This Row],[Type]]="Employee",Reference!H$6,IF(OR(PROGRAM4_STAFF[[#This Row],[Type]]="Contractor",PROGRAM4_STAFF[[#This Row],[Type]]="SOW"),Reference!H$7,0))</f>
        <v>0</v>
      </c>
      <c r="R75" s="39">
        <f>IF(PROGRAM4_STAFF[[#This Row],[Type]]="Employee",Reference!I$6,IF(OR(PROGRAM4_STAFF[[#This Row],[Type]]="Contractor",PROGRAM4_STAFF[[#This Row],[Type]]="SOW"),Reference!I$7,0))</f>
        <v>0</v>
      </c>
      <c r="S75" s="39">
        <f>IF(PROGRAM4_STAFF[[#This Row],[Type]]="Employee",Reference!J$6,IF(OR(PROGRAM4_STAFF[[#This Row],[Type]]="Contractor",PROGRAM4_STAFF[[#This Row],[Type]]="SOW"),Reference!J$7,0))</f>
        <v>0</v>
      </c>
      <c r="T75" s="39">
        <f>IF(PROGRAM4_STAFF[[#This Row],[Type]]="Employee",Reference!K$6,IF(OR(PROGRAM4_STAFF[[#This Row],[Type]]="Contractor",PROGRAM4_STAFF[[#This Row],[Type]]="SOW"),Reference!K$7,0))</f>
        <v>0</v>
      </c>
      <c r="U75" s="39">
        <f>IF(PROGRAM4_STAFF[[#This Row],[Type]]="Employee",Reference!L$6,IF(OR(PROGRAM4_STAFF[[#This Row],[Type]]="Contractor",PROGRAM4_STAFF[[#This Row],[Type]]="SOW"),Reference!L$7,0))</f>
        <v>0</v>
      </c>
      <c r="V75" s="39">
        <f>IF(PROGRAM4_STAFF[[#This Row],[Type]]="Employee",Reference!M$6,IF(OR(PROGRAM4_STAFF[[#This Row],[Type]]="Contractor",PROGRAM4_STAFF[[#This Row],[Type]]="SOW"),Reference!M$7,0))</f>
        <v>0</v>
      </c>
      <c r="W75" s="39">
        <f>IF(PROGRAM4_STAFF[[#This Row],[Type]]="Employee",Reference!N$6,IF(OR(PROGRAM4_STAFF[[#This Row],[Type]]="Contractor",PROGRAM4_STAFF[[#This Row],[Type]]="SOW"),Reference!N$7,0))</f>
        <v>0</v>
      </c>
      <c r="X75" s="39">
        <f>IF(PROGRAM4_STAFF[[#This Row],[Type]]="Employee",Reference!O$6,IF(OR(PROGRAM4_STAFF[[#This Row],[Type]]="Contractor",PROGRAM4_STAFF[[#This Row],[Type]]="SOW"),Reference!O$7,0))</f>
        <v>0</v>
      </c>
      <c r="Y75" s="130">
        <f>SUM(PROGRAM4_STAFF[[#This Row],[Jan-26]:[Dec-26]])</f>
        <v>0</v>
      </c>
      <c r="Z75" s="38">
        <f>PROGRAM4_STAFF[[#This Row],[Rate]]*PROGRAM4_STAFF[[#This Row],[Total Hours]]</f>
        <v>0</v>
      </c>
      <c r="AA75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75" s="36" t="str" cm="1">
        <f t="array" ref="AB75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75" s="36" t="str" cm="1">
        <f t="array" ref="AC75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75" s="36" t="str" cm="1">
        <f t="array" ref="AD75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75" s="36" t="str" cm="1">
        <f t="array" ref="AE75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75" s="36" t="str" cm="1">
        <f t="array" ref="AF75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75" s="36" t="str" cm="1">
        <f t="array" ref="AG75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75" s="36" t="str" cm="1">
        <f t="array" ref="AH75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75" s="36" t="str" cm="1">
        <f t="array" ref="AI75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75" s="36" t="str" cm="1">
        <f t="array" ref="AJ75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75" s="36" t="str" cm="1">
        <f t="array" ref="AK75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75" s="36" t="str" cm="1">
        <f t="array" ref="AL75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76" spans="1:38" x14ac:dyDescent="0.25">
      <c r="A76" s="8" t="str">
        <f t="shared" si="3"/>
        <v>Program 4</v>
      </c>
      <c r="B76" s="2"/>
      <c r="C76" s="2"/>
      <c r="D76" s="36"/>
      <c r="E76" s="36"/>
      <c r="F76" s="2"/>
      <c r="G76" s="2"/>
      <c r="H76" s="2"/>
      <c r="I76" s="37"/>
      <c r="J76" s="37"/>
      <c r="K76" s="2"/>
      <c r="L76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76" s="39">
        <f>IF(PROGRAM4_STAFF[[#This Row],[Type]]="Employee",Reference!D$6,IF(OR(PROGRAM4_STAFF[[#This Row],[Type]]="Contractor",PROGRAM4_STAFF[[#This Row],[Type]]="SOW"),Reference!D$7,0))</f>
        <v>0</v>
      </c>
      <c r="N76" s="39">
        <f>IF(PROGRAM4_STAFF[[#This Row],[Type]]="Employee",Reference!E$6,IF(OR(PROGRAM4_STAFF[[#This Row],[Type]]="Contractor",PROGRAM4_STAFF[[#This Row],[Type]]="SOW"),Reference!E$7,0))</f>
        <v>0</v>
      </c>
      <c r="O76" s="39">
        <f>IF(PROGRAM4_STAFF[[#This Row],[Type]]="Employee",Reference!F$6,IF(OR(PROGRAM4_STAFF[[#This Row],[Type]]="Contractor",PROGRAM4_STAFF[[#This Row],[Type]]="SOW"),Reference!F$7,0))</f>
        <v>0</v>
      </c>
      <c r="P76" s="39">
        <f>IF(PROGRAM4_STAFF[[#This Row],[Type]]="Employee",Reference!G$6,IF(OR(PROGRAM4_STAFF[[#This Row],[Type]]="Contractor",PROGRAM4_STAFF[[#This Row],[Type]]="SOW"),Reference!G$7,0))</f>
        <v>0</v>
      </c>
      <c r="Q76" s="39">
        <f>IF(PROGRAM4_STAFF[[#This Row],[Type]]="Employee",Reference!H$6,IF(OR(PROGRAM4_STAFF[[#This Row],[Type]]="Contractor",PROGRAM4_STAFF[[#This Row],[Type]]="SOW"),Reference!H$7,0))</f>
        <v>0</v>
      </c>
      <c r="R76" s="39">
        <f>IF(PROGRAM4_STAFF[[#This Row],[Type]]="Employee",Reference!I$6,IF(OR(PROGRAM4_STAFF[[#This Row],[Type]]="Contractor",PROGRAM4_STAFF[[#This Row],[Type]]="SOW"),Reference!I$7,0))</f>
        <v>0</v>
      </c>
      <c r="S76" s="39">
        <f>IF(PROGRAM4_STAFF[[#This Row],[Type]]="Employee",Reference!J$6,IF(OR(PROGRAM4_STAFF[[#This Row],[Type]]="Contractor",PROGRAM4_STAFF[[#This Row],[Type]]="SOW"),Reference!J$7,0))</f>
        <v>0</v>
      </c>
      <c r="T76" s="39">
        <f>IF(PROGRAM4_STAFF[[#This Row],[Type]]="Employee",Reference!K$6,IF(OR(PROGRAM4_STAFF[[#This Row],[Type]]="Contractor",PROGRAM4_STAFF[[#This Row],[Type]]="SOW"),Reference!K$7,0))</f>
        <v>0</v>
      </c>
      <c r="U76" s="39">
        <f>IF(PROGRAM4_STAFF[[#This Row],[Type]]="Employee",Reference!L$6,IF(OR(PROGRAM4_STAFF[[#This Row],[Type]]="Contractor",PROGRAM4_STAFF[[#This Row],[Type]]="SOW"),Reference!L$7,0))</f>
        <v>0</v>
      </c>
      <c r="V76" s="39">
        <f>IF(PROGRAM4_STAFF[[#This Row],[Type]]="Employee",Reference!M$6,IF(OR(PROGRAM4_STAFF[[#This Row],[Type]]="Contractor",PROGRAM4_STAFF[[#This Row],[Type]]="SOW"),Reference!M$7,0))</f>
        <v>0</v>
      </c>
      <c r="W76" s="39">
        <f>IF(PROGRAM4_STAFF[[#This Row],[Type]]="Employee",Reference!N$6,IF(OR(PROGRAM4_STAFF[[#This Row],[Type]]="Contractor",PROGRAM4_STAFF[[#This Row],[Type]]="SOW"),Reference!N$7,0))</f>
        <v>0</v>
      </c>
      <c r="X76" s="39">
        <f>IF(PROGRAM4_STAFF[[#This Row],[Type]]="Employee",Reference!O$6,IF(OR(PROGRAM4_STAFF[[#This Row],[Type]]="Contractor",PROGRAM4_STAFF[[#This Row],[Type]]="SOW"),Reference!O$7,0))</f>
        <v>0</v>
      </c>
      <c r="Y76" s="130">
        <f>SUM(PROGRAM4_STAFF[[#This Row],[Jan-26]:[Dec-26]])</f>
        <v>0</v>
      </c>
      <c r="Z76" s="38">
        <f>PROGRAM4_STAFF[[#This Row],[Rate]]*PROGRAM4_STAFF[[#This Row],[Total Hours]]</f>
        <v>0</v>
      </c>
      <c r="AA76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76" s="36" t="str" cm="1">
        <f t="array" ref="AB76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76" s="36" t="str" cm="1">
        <f t="array" ref="AC76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76" s="36" t="str" cm="1">
        <f t="array" ref="AD76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76" s="36" t="str" cm="1">
        <f t="array" ref="AE76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76" s="36" t="str" cm="1">
        <f t="array" ref="AF76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76" s="36" t="str" cm="1">
        <f t="array" ref="AG76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76" s="36" t="str" cm="1">
        <f t="array" ref="AH76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76" s="36" t="str" cm="1">
        <f t="array" ref="AI76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76" s="36" t="str" cm="1">
        <f t="array" ref="AJ76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76" s="36" t="str" cm="1">
        <f t="array" ref="AK76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76" s="36" t="str" cm="1">
        <f t="array" ref="AL76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77" spans="1:38" x14ac:dyDescent="0.25">
      <c r="A77" s="8" t="str">
        <f t="shared" si="3"/>
        <v>Program 4</v>
      </c>
      <c r="B77" s="2"/>
      <c r="C77" s="2"/>
      <c r="D77" s="36"/>
      <c r="E77" s="36"/>
      <c r="F77" s="2"/>
      <c r="G77" s="2"/>
      <c r="H77" s="2"/>
      <c r="I77" s="37"/>
      <c r="J77" s="37"/>
      <c r="K77" s="2"/>
      <c r="L77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77" s="39">
        <f>IF(PROGRAM4_STAFF[[#This Row],[Type]]="Employee",Reference!D$6,IF(OR(PROGRAM4_STAFF[[#This Row],[Type]]="Contractor",PROGRAM4_STAFF[[#This Row],[Type]]="SOW"),Reference!D$7,0))</f>
        <v>0</v>
      </c>
      <c r="N77" s="39">
        <f>IF(PROGRAM4_STAFF[[#This Row],[Type]]="Employee",Reference!E$6,IF(OR(PROGRAM4_STAFF[[#This Row],[Type]]="Contractor",PROGRAM4_STAFF[[#This Row],[Type]]="SOW"),Reference!E$7,0))</f>
        <v>0</v>
      </c>
      <c r="O77" s="39">
        <f>IF(PROGRAM4_STAFF[[#This Row],[Type]]="Employee",Reference!F$6,IF(OR(PROGRAM4_STAFF[[#This Row],[Type]]="Contractor",PROGRAM4_STAFF[[#This Row],[Type]]="SOW"),Reference!F$7,0))</f>
        <v>0</v>
      </c>
      <c r="P77" s="39">
        <f>IF(PROGRAM4_STAFF[[#This Row],[Type]]="Employee",Reference!G$6,IF(OR(PROGRAM4_STAFF[[#This Row],[Type]]="Contractor",PROGRAM4_STAFF[[#This Row],[Type]]="SOW"),Reference!G$7,0))</f>
        <v>0</v>
      </c>
      <c r="Q77" s="39">
        <f>IF(PROGRAM4_STAFF[[#This Row],[Type]]="Employee",Reference!H$6,IF(OR(PROGRAM4_STAFF[[#This Row],[Type]]="Contractor",PROGRAM4_STAFF[[#This Row],[Type]]="SOW"),Reference!H$7,0))</f>
        <v>0</v>
      </c>
      <c r="R77" s="39">
        <f>IF(PROGRAM4_STAFF[[#This Row],[Type]]="Employee",Reference!I$6,IF(OR(PROGRAM4_STAFF[[#This Row],[Type]]="Contractor",PROGRAM4_STAFF[[#This Row],[Type]]="SOW"),Reference!I$7,0))</f>
        <v>0</v>
      </c>
      <c r="S77" s="39">
        <f>IF(PROGRAM4_STAFF[[#This Row],[Type]]="Employee",Reference!J$6,IF(OR(PROGRAM4_STAFF[[#This Row],[Type]]="Contractor",PROGRAM4_STAFF[[#This Row],[Type]]="SOW"),Reference!J$7,0))</f>
        <v>0</v>
      </c>
      <c r="T77" s="39">
        <f>IF(PROGRAM4_STAFF[[#This Row],[Type]]="Employee",Reference!K$6,IF(OR(PROGRAM4_STAFF[[#This Row],[Type]]="Contractor",PROGRAM4_STAFF[[#This Row],[Type]]="SOW"),Reference!K$7,0))</f>
        <v>0</v>
      </c>
      <c r="U77" s="39">
        <f>IF(PROGRAM4_STAFF[[#This Row],[Type]]="Employee",Reference!L$6,IF(OR(PROGRAM4_STAFF[[#This Row],[Type]]="Contractor",PROGRAM4_STAFF[[#This Row],[Type]]="SOW"),Reference!L$7,0))</f>
        <v>0</v>
      </c>
      <c r="V77" s="39">
        <f>IF(PROGRAM4_STAFF[[#This Row],[Type]]="Employee",Reference!M$6,IF(OR(PROGRAM4_STAFF[[#This Row],[Type]]="Contractor",PROGRAM4_STAFF[[#This Row],[Type]]="SOW"),Reference!M$7,0))</f>
        <v>0</v>
      </c>
      <c r="W77" s="39">
        <f>IF(PROGRAM4_STAFF[[#This Row],[Type]]="Employee",Reference!N$6,IF(OR(PROGRAM4_STAFF[[#This Row],[Type]]="Contractor",PROGRAM4_STAFF[[#This Row],[Type]]="SOW"),Reference!N$7,0))</f>
        <v>0</v>
      </c>
      <c r="X77" s="39">
        <f>IF(PROGRAM4_STAFF[[#This Row],[Type]]="Employee",Reference!O$6,IF(OR(PROGRAM4_STAFF[[#This Row],[Type]]="Contractor",PROGRAM4_STAFF[[#This Row],[Type]]="SOW"),Reference!O$7,0))</f>
        <v>0</v>
      </c>
      <c r="Y77" s="130">
        <f>SUM(PROGRAM4_STAFF[[#This Row],[Jan-26]:[Dec-26]])</f>
        <v>0</v>
      </c>
      <c r="Z77" s="38">
        <f>PROGRAM4_STAFF[[#This Row],[Rate]]*PROGRAM4_STAFF[[#This Row],[Total Hours]]</f>
        <v>0</v>
      </c>
      <c r="AA77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77" s="36" t="str" cm="1">
        <f t="array" ref="AB77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77" s="36" t="str" cm="1">
        <f t="array" ref="AC77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77" s="36" t="str" cm="1">
        <f t="array" ref="AD77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77" s="36" t="str" cm="1">
        <f t="array" ref="AE77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77" s="36" t="str" cm="1">
        <f t="array" ref="AF77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77" s="36" t="str" cm="1">
        <f t="array" ref="AG77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77" s="36" t="str" cm="1">
        <f t="array" ref="AH77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77" s="36" t="str" cm="1">
        <f t="array" ref="AI77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77" s="36" t="str" cm="1">
        <f t="array" ref="AJ77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77" s="36" t="str" cm="1">
        <f t="array" ref="AK77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77" s="36" t="str" cm="1">
        <f t="array" ref="AL77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78" spans="1:38" x14ac:dyDescent="0.25">
      <c r="A78" s="8" t="str">
        <f t="shared" si="3"/>
        <v>Program 4</v>
      </c>
      <c r="B78" s="2"/>
      <c r="C78" s="2"/>
      <c r="D78" s="36"/>
      <c r="E78" s="36"/>
      <c r="F78" s="2"/>
      <c r="G78" s="2"/>
      <c r="H78" s="2"/>
      <c r="I78" s="37"/>
      <c r="J78" s="37"/>
      <c r="K78" s="2"/>
      <c r="L78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78" s="39">
        <f>IF(PROGRAM4_STAFF[[#This Row],[Type]]="Employee",Reference!D$6,IF(OR(PROGRAM4_STAFF[[#This Row],[Type]]="Contractor",PROGRAM4_STAFF[[#This Row],[Type]]="SOW"),Reference!D$7,0))</f>
        <v>0</v>
      </c>
      <c r="N78" s="39">
        <f>IF(PROGRAM4_STAFF[[#This Row],[Type]]="Employee",Reference!E$6,IF(OR(PROGRAM4_STAFF[[#This Row],[Type]]="Contractor",PROGRAM4_STAFF[[#This Row],[Type]]="SOW"),Reference!E$7,0))</f>
        <v>0</v>
      </c>
      <c r="O78" s="39">
        <f>IF(PROGRAM4_STAFF[[#This Row],[Type]]="Employee",Reference!F$6,IF(OR(PROGRAM4_STAFF[[#This Row],[Type]]="Contractor",PROGRAM4_STAFF[[#This Row],[Type]]="SOW"),Reference!F$7,0))</f>
        <v>0</v>
      </c>
      <c r="P78" s="39">
        <f>IF(PROGRAM4_STAFF[[#This Row],[Type]]="Employee",Reference!G$6,IF(OR(PROGRAM4_STAFF[[#This Row],[Type]]="Contractor",PROGRAM4_STAFF[[#This Row],[Type]]="SOW"),Reference!G$7,0))</f>
        <v>0</v>
      </c>
      <c r="Q78" s="39">
        <f>IF(PROGRAM4_STAFF[[#This Row],[Type]]="Employee",Reference!H$6,IF(OR(PROGRAM4_STAFF[[#This Row],[Type]]="Contractor",PROGRAM4_STAFF[[#This Row],[Type]]="SOW"),Reference!H$7,0))</f>
        <v>0</v>
      </c>
      <c r="R78" s="39">
        <f>IF(PROGRAM4_STAFF[[#This Row],[Type]]="Employee",Reference!I$6,IF(OR(PROGRAM4_STAFF[[#This Row],[Type]]="Contractor",PROGRAM4_STAFF[[#This Row],[Type]]="SOW"),Reference!I$7,0))</f>
        <v>0</v>
      </c>
      <c r="S78" s="39">
        <f>IF(PROGRAM4_STAFF[[#This Row],[Type]]="Employee",Reference!J$6,IF(OR(PROGRAM4_STAFF[[#This Row],[Type]]="Contractor",PROGRAM4_STAFF[[#This Row],[Type]]="SOW"),Reference!J$7,0))</f>
        <v>0</v>
      </c>
      <c r="T78" s="39">
        <f>IF(PROGRAM4_STAFF[[#This Row],[Type]]="Employee",Reference!K$6,IF(OR(PROGRAM4_STAFF[[#This Row],[Type]]="Contractor",PROGRAM4_STAFF[[#This Row],[Type]]="SOW"),Reference!K$7,0))</f>
        <v>0</v>
      </c>
      <c r="U78" s="39">
        <f>IF(PROGRAM4_STAFF[[#This Row],[Type]]="Employee",Reference!L$6,IF(OR(PROGRAM4_STAFF[[#This Row],[Type]]="Contractor",PROGRAM4_STAFF[[#This Row],[Type]]="SOW"),Reference!L$7,0))</f>
        <v>0</v>
      </c>
      <c r="V78" s="39">
        <f>IF(PROGRAM4_STAFF[[#This Row],[Type]]="Employee",Reference!M$6,IF(OR(PROGRAM4_STAFF[[#This Row],[Type]]="Contractor",PROGRAM4_STAFF[[#This Row],[Type]]="SOW"),Reference!M$7,0))</f>
        <v>0</v>
      </c>
      <c r="W78" s="39">
        <f>IF(PROGRAM4_STAFF[[#This Row],[Type]]="Employee",Reference!N$6,IF(OR(PROGRAM4_STAFF[[#This Row],[Type]]="Contractor",PROGRAM4_STAFF[[#This Row],[Type]]="SOW"),Reference!N$7,0))</f>
        <v>0</v>
      </c>
      <c r="X78" s="39">
        <f>IF(PROGRAM4_STAFF[[#This Row],[Type]]="Employee",Reference!O$6,IF(OR(PROGRAM4_STAFF[[#This Row],[Type]]="Contractor",PROGRAM4_STAFF[[#This Row],[Type]]="SOW"),Reference!O$7,0))</f>
        <v>0</v>
      </c>
      <c r="Y78" s="130">
        <f>SUM(PROGRAM4_STAFF[[#This Row],[Jan-26]:[Dec-26]])</f>
        <v>0</v>
      </c>
      <c r="Z78" s="38">
        <f>PROGRAM4_STAFF[[#This Row],[Rate]]*PROGRAM4_STAFF[[#This Row],[Total Hours]]</f>
        <v>0</v>
      </c>
      <c r="AA78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78" s="36" t="str" cm="1">
        <f t="array" ref="AB78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78" s="36" t="str" cm="1">
        <f t="array" ref="AC78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78" s="36" t="str" cm="1">
        <f t="array" ref="AD78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78" s="36" t="str" cm="1">
        <f t="array" ref="AE78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78" s="36" t="str" cm="1">
        <f t="array" ref="AF78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78" s="36" t="str" cm="1">
        <f t="array" ref="AG78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78" s="36" t="str" cm="1">
        <f t="array" ref="AH78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78" s="36" t="str" cm="1">
        <f t="array" ref="AI78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78" s="36" t="str" cm="1">
        <f t="array" ref="AJ78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78" s="36" t="str" cm="1">
        <f t="array" ref="AK78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78" s="36" t="str" cm="1">
        <f t="array" ref="AL78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79" spans="1:38" x14ac:dyDescent="0.25">
      <c r="A79" s="8" t="str">
        <f t="shared" si="3"/>
        <v>Program 4</v>
      </c>
      <c r="B79" s="2"/>
      <c r="C79" s="2"/>
      <c r="D79" s="36"/>
      <c r="E79" s="36"/>
      <c r="F79" s="2"/>
      <c r="G79" s="2"/>
      <c r="H79" s="2"/>
      <c r="I79" s="37"/>
      <c r="J79" s="37"/>
      <c r="K79" s="2"/>
      <c r="L79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79" s="39">
        <f>IF(PROGRAM4_STAFF[[#This Row],[Type]]="Employee",Reference!D$6,IF(OR(PROGRAM4_STAFF[[#This Row],[Type]]="Contractor",PROGRAM4_STAFF[[#This Row],[Type]]="SOW"),Reference!D$7,0))</f>
        <v>0</v>
      </c>
      <c r="N79" s="39">
        <f>IF(PROGRAM4_STAFF[[#This Row],[Type]]="Employee",Reference!E$6,IF(OR(PROGRAM4_STAFF[[#This Row],[Type]]="Contractor",PROGRAM4_STAFF[[#This Row],[Type]]="SOW"),Reference!E$7,0))</f>
        <v>0</v>
      </c>
      <c r="O79" s="39">
        <f>IF(PROGRAM4_STAFF[[#This Row],[Type]]="Employee",Reference!F$6,IF(OR(PROGRAM4_STAFF[[#This Row],[Type]]="Contractor",PROGRAM4_STAFF[[#This Row],[Type]]="SOW"),Reference!F$7,0))</f>
        <v>0</v>
      </c>
      <c r="P79" s="39">
        <f>IF(PROGRAM4_STAFF[[#This Row],[Type]]="Employee",Reference!G$6,IF(OR(PROGRAM4_STAFF[[#This Row],[Type]]="Contractor",PROGRAM4_STAFF[[#This Row],[Type]]="SOW"),Reference!G$7,0))</f>
        <v>0</v>
      </c>
      <c r="Q79" s="39">
        <f>IF(PROGRAM4_STAFF[[#This Row],[Type]]="Employee",Reference!H$6,IF(OR(PROGRAM4_STAFF[[#This Row],[Type]]="Contractor",PROGRAM4_STAFF[[#This Row],[Type]]="SOW"),Reference!H$7,0))</f>
        <v>0</v>
      </c>
      <c r="R79" s="39">
        <f>IF(PROGRAM4_STAFF[[#This Row],[Type]]="Employee",Reference!I$6,IF(OR(PROGRAM4_STAFF[[#This Row],[Type]]="Contractor",PROGRAM4_STAFF[[#This Row],[Type]]="SOW"),Reference!I$7,0))</f>
        <v>0</v>
      </c>
      <c r="S79" s="39">
        <f>IF(PROGRAM4_STAFF[[#This Row],[Type]]="Employee",Reference!J$6,IF(OR(PROGRAM4_STAFF[[#This Row],[Type]]="Contractor",PROGRAM4_STAFF[[#This Row],[Type]]="SOW"),Reference!J$7,0))</f>
        <v>0</v>
      </c>
      <c r="T79" s="39">
        <f>IF(PROGRAM4_STAFF[[#This Row],[Type]]="Employee",Reference!K$6,IF(OR(PROGRAM4_STAFF[[#This Row],[Type]]="Contractor",PROGRAM4_STAFF[[#This Row],[Type]]="SOW"),Reference!K$7,0))</f>
        <v>0</v>
      </c>
      <c r="U79" s="39">
        <f>IF(PROGRAM4_STAFF[[#This Row],[Type]]="Employee",Reference!L$6,IF(OR(PROGRAM4_STAFF[[#This Row],[Type]]="Contractor",PROGRAM4_STAFF[[#This Row],[Type]]="SOW"),Reference!L$7,0))</f>
        <v>0</v>
      </c>
      <c r="V79" s="39">
        <f>IF(PROGRAM4_STAFF[[#This Row],[Type]]="Employee",Reference!M$6,IF(OR(PROGRAM4_STAFF[[#This Row],[Type]]="Contractor",PROGRAM4_STAFF[[#This Row],[Type]]="SOW"),Reference!M$7,0))</f>
        <v>0</v>
      </c>
      <c r="W79" s="39">
        <f>IF(PROGRAM4_STAFF[[#This Row],[Type]]="Employee",Reference!N$6,IF(OR(PROGRAM4_STAFF[[#This Row],[Type]]="Contractor",PROGRAM4_STAFF[[#This Row],[Type]]="SOW"),Reference!N$7,0))</f>
        <v>0</v>
      </c>
      <c r="X79" s="39">
        <f>IF(PROGRAM4_STAFF[[#This Row],[Type]]="Employee",Reference!O$6,IF(OR(PROGRAM4_STAFF[[#This Row],[Type]]="Contractor",PROGRAM4_STAFF[[#This Row],[Type]]="SOW"),Reference!O$7,0))</f>
        <v>0</v>
      </c>
      <c r="Y79" s="130">
        <f>SUM(PROGRAM4_STAFF[[#This Row],[Jan-26]:[Dec-26]])</f>
        <v>0</v>
      </c>
      <c r="Z79" s="38">
        <f>PROGRAM4_STAFF[[#This Row],[Rate]]*PROGRAM4_STAFF[[#This Row],[Total Hours]]</f>
        <v>0</v>
      </c>
      <c r="AA79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79" s="36" t="str" cm="1">
        <f t="array" ref="AB79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79" s="36" t="str" cm="1">
        <f t="array" ref="AC79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79" s="36" t="str" cm="1">
        <f t="array" ref="AD79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79" s="36" t="str" cm="1">
        <f t="array" ref="AE79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79" s="36" t="str" cm="1">
        <f t="array" ref="AF79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79" s="36" t="str" cm="1">
        <f t="array" ref="AG79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79" s="36" t="str" cm="1">
        <f t="array" ref="AH79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79" s="36" t="str" cm="1">
        <f t="array" ref="AI79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79" s="36" t="str" cm="1">
        <f t="array" ref="AJ79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79" s="36" t="str" cm="1">
        <f t="array" ref="AK79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79" s="36" t="str" cm="1">
        <f t="array" ref="AL79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80" spans="1:38" x14ac:dyDescent="0.25">
      <c r="A80" s="8" t="str">
        <f t="shared" si="3"/>
        <v>Program 4</v>
      </c>
      <c r="B80" s="2"/>
      <c r="C80" s="2"/>
      <c r="D80" s="36"/>
      <c r="E80" s="36"/>
      <c r="F80" s="2"/>
      <c r="G80" s="2"/>
      <c r="H80" s="2"/>
      <c r="I80" s="37"/>
      <c r="J80" s="37"/>
      <c r="K80" s="2"/>
      <c r="L80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80" s="39">
        <f>IF(PROGRAM4_STAFF[[#This Row],[Type]]="Employee",Reference!D$6,IF(OR(PROGRAM4_STAFF[[#This Row],[Type]]="Contractor",PROGRAM4_STAFF[[#This Row],[Type]]="SOW"),Reference!D$7,0))</f>
        <v>0</v>
      </c>
      <c r="N80" s="39">
        <f>IF(PROGRAM4_STAFF[[#This Row],[Type]]="Employee",Reference!E$6,IF(OR(PROGRAM4_STAFF[[#This Row],[Type]]="Contractor",PROGRAM4_STAFF[[#This Row],[Type]]="SOW"),Reference!E$7,0))</f>
        <v>0</v>
      </c>
      <c r="O80" s="39">
        <f>IF(PROGRAM4_STAFF[[#This Row],[Type]]="Employee",Reference!F$6,IF(OR(PROGRAM4_STAFF[[#This Row],[Type]]="Contractor",PROGRAM4_STAFF[[#This Row],[Type]]="SOW"),Reference!F$7,0))</f>
        <v>0</v>
      </c>
      <c r="P80" s="39">
        <f>IF(PROGRAM4_STAFF[[#This Row],[Type]]="Employee",Reference!G$6,IF(OR(PROGRAM4_STAFF[[#This Row],[Type]]="Contractor",PROGRAM4_STAFF[[#This Row],[Type]]="SOW"),Reference!G$7,0))</f>
        <v>0</v>
      </c>
      <c r="Q80" s="39">
        <f>IF(PROGRAM4_STAFF[[#This Row],[Type]]="Employee",Reference!H$6,IF(OR(PROGRAM4_STAFF[[#This Row],[Type]]="Contractor",PROGRAM4_STAFF[[#This Row],[Type]]="SOW"),Reference!H$7,0))</f>
        <v>0</v>
      </c>
      <c r="R80" s="39">
        <f>IF(PROGRAM4_STAFF[[#This Row],[Type]]="Employee",Reference!I$6,IF(OR(PROGRAM4_STAFF[[#This Row],[Type]]="Contractor",PROGRAM4_STAFF[[#This Row],[Type]]="SOW"),Reference!I$7,0))</f>
        <v>0</v>
      </c>
      <c r="S80" s="39">
        <f>IF(PROGRAM4_STAFF[[#This Row],[Type]]="Employee",Reference!J$6,IF(OR(PROGRAM4_STAFF[[#This Row],[Type]]="Contractor",PROGRAM4_STAFF[[#This Row],[Type]]="SOW"),Reference!J$7,0))</f>
        <v>0</v>
      </c>
      <c r="T80" s="39">
        <f>IF(PROGRAM4_STAFF[[#This Row],[Type]]="Employee",Reference!K$6,IF(OR(PROGRAM4_STAFF[[#This Row],[Type]]="Contractor",PROGRAM4_STAFF[[#This Row],[Type]]="SOW"),Reference!K$7,0))</f>
        <v>0</v>
      </c>
      <c r="U80" s="39">
        <f>IF(PROGRAM4_STAFF[[#This Row],[Type]]="Employee",Reference!L$6,IF(OR(PROGRAM4_STAFF[[#This Row],[Type]]="Contractor",PROGRAM4_STAFF[[#This Row],[Type]]="SOW"),Reference!L$7,0))</f>
        <v>0</v>
      </c>
      <c r="V80" s="39">
        <f>IF(PROGRAM4_STAFF[[#This Row],[Type]]="Employee",Reference!M$6,IF(OR(PROGRAM4_STAFF[[#This Row],[Type]]="Contractor",PROGRAM4_STAFF[[#This Row],[Type]]="SOW"),Reference!M$7,0))</f>
        <v>0</v>
      </c>
      <c r="W80" s="39">
        <f>IF(PROGRAM4_STAFF[[#This Row],[Type]]="Employee",Reference!N$6,IF(OR(PROGRAM4_STAFF[[#This Row],[Type]]="Contractor",PROGRAM4_STAFF[[#This Row],[Type]]="SOW"),Reference!N$7,0))</f>
        <v>0</v>
      </c>
      <c r="X80" s="39">
        <f>IF(PROGRAM4_STAFF[[#This Row],[Type]]="Employee",Reference!O$6,IF(OR(PROGRAM4_STAFF[[#This Row],[Type]]="Contractor",PROGRAM4_STAFF[[#This Row],[Type]]="SOW"),Reference!O$7,0))</f>
        <v>0</v>
      </c>
      <c r="Y80" s="130">
        <f>SUM(PROGRAM4_STAFF[[#This Row],[Jan-26]:[Dec-26]])</f>
        <v>0</v>
      </c>
      <c r="Z80" s="38">
        <f>PROGRAM4_STAFF[[#This Row],[Rate]]*PROGRAM4_STAFF[[#This Row],[Total Hours]]</f>
        <v>0</v>
      </c>
      <c r="AA80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80" s="36" t="str" cm="1">
        <f t="array" ref="AB80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80" s="36" t="str" cm="1">
        <f t="array" ref="AC80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80" s="36" t="str" cm="1">
        <f t="array" ref="AD80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80" s="36" t="str" cm="1">
        <f t="array" ref="AE80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80" s="36" t="str" cm="1">
        <f t="array" ref="AF80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80" s="36" t="str" cm="1">
        <f t="array" ref="AG80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80" s="36" t="str" cm="1">
        <f t="array" ref="AH80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80" s="36" t="str" cm="1">
        <f t="array" ref="AI80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80" s="36" t="str" cm="1">
        <f t="array" ref="AJ80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80" s="36" t="str" cm="1">
        <f t="array" ref="AK80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80" s="36" t="str" cm="1">
        <f t="array" ref="AL80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81" spans="1:38" x14ac:dyDescent="0.25">
      <c r="A81" s="8" t="str">
        <f t="shared" si="3"/>
        <v>Program 4</v>
      </c>
      <c r="B81" s="2"/>
      <c r="C81" s="2"/>
      <c r="D81" s="36"/>
      <c r="E81" s="36"/>
      <c r="F81" s="2"/>
      <c r="G81" s="2"/>
      <c r="H81" s="2"/>
      <c r="I81" s="37"/>
      <c r="J81" s="37"/>
      <c r="K81" s="2"/>
      <c r="L81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81" s="39">
        <f>IF(PROGRAM4_STAFF[[#This Row],[Type]]="Employee",Reference!D$6,IF(OR(PROGRAM4_STAFF[[#This Row],[Type]]="Contractor",PROGRAM4_STAFF[[#This Row],[Type]]="SOW"),Reference!D$7,0))</f>
        <v>0</v>
      </c>
      <c r="N81" s="39">
        <f>IF(PROGRAM4_STAFF[[#This Row],[Type]]="Employee",Reference!E$6,IF(OR(PROGRAM4_STAFF[[#This Row],[Type]]="Contractor",PROGRAM4_STAFF[[#This Row],[Type]]="SOW"),Reference!E$7,0))</f>
        <v>0</v>
      </c>
      <c r="O81" s="39">
        <f>IF(PROGRAM4_STAFF[[#This Row],[Type]]="Employee",Reference!F$6,IF(OR(PROGRAM4_STAFF[[#This Row],[Type]]="Contractor",PROGRAM4_STAFF[[#This Row],[Type]]="SOW"),Reference!F$7,0))</f>
        <v>0</v>
      </c>
      <c r="P81" s="39">
        <f>IF(PROGRAM4_STAFF[[#This Row],[Type]]="Employee",Reference!G$6,IF(OR(PROGRAM4_STAFF[[#This Row],[Type]]="Contractor",PROGRAM4_STAFF[[#This Row],[Type]]="SOW"),Reference!G$7,0))</f>
        <v>0</v>
      </c>
      <c r="Q81" s="39">
        <f>IF(PROGRAM4_STAFF[[#This Row],[Type]]="Employee",Reference!H$6,IF(OR(PROGRAM4_STAFF[[#This Row],[Type]]="Contractor",PROGRAM4_STAFF[[#This Row],[Type]]="SOW"),Reference!H$7,0))</f>
        <v>0</v>
      </c>
      <c r="R81" s="39">
        <f>IF(PROGRAM4_STAFF[[#This Row],[Type]]="Employee",Reference!I$6,IF(OR(PROGRAM4_STAFF[[#This Row],[Type]]="Contractor",PROGRAM4_STAFF[[#This Row],[Type]]="SOW"),Reference!I$7,0))</f>
        <v>0</v>
      </c>
      <c r="S81" s="39">
        <f>IF(PROGRAM4_STAFF[[#This Row],[Type]]="Employee",Reference!J$6,IF(OR(PROGRAM4_STAFF[[#This Row],[Type]]="Contractor",PROGRAM4_STAFF[[#This Row],[Type]]="SOW"),Reference!J$7,0))</f>
        <v>0</v>
      </c>
      <c r="T81" s="39">
        <f>IF(PROGRAM4_STAFF[[#This Row],[Type]]="Employee",Reference!K$6,IF(OR(PROGRAM4_STAFF[[#This Row],[Type]]="Contractor",PROGRAM4_STAFF[[#This Row],[Type]]="SOW"),Reference!K$7,0))</f>
        <v>0</v>
      </c>
      <c r="U81" s="39">
        <f>IF(PROGRAM4_STAFF[[#This Row],[Type]]="Employee",Reference!L$6,IF(OR(PROGRAM4_STAFF[[#This Row],[Type]]="Contractor",PROGRAM4_STAFF[[#This Row],[Type]]="SOW"),Reference!L$7,0))</f>
        <v>0</v>
      </c>
      <c r="V81" s="39">
        <f>IF(PROGRAM4_STAFF[[#This Row],[Type]]="Employee",Reference!M$6,IF(OR(PROGRAM4_STAFF[[#This Row],[Type]]="Contractor",PROGRAM4_STAFF[[#This Row],[Type]]="SOW"),Reference!M$7,0))</f>
        <v>0</v>
      </c>
      <c r="W81" s="39">
        <f>IF(PROGRAM4_STAFF[[#This Row],[Type]]="Employee",Reference!N$6,IF(OR(PROGRAM4_STAFF[[#This Row],[Type]]="Contractor",PROGRAM4_STAFF[[#This Row],[Type]]="SOW"),Reference!N$7,0))</f>
        <v>0</v>
      </c>
      <c r="X81" s="39">
        <f>IF(PROGRAM4_STAFF[[#This Row],[Type]]="Employee",Reference!O$6,IF(OR(PROGRAM4_STAFF[[#This Row],[Type]]="Contractor",PROGRAM4_STAFF[[#This Row],[Type]]="SOW"),Reference!O$7,0))</f>
        <v>0</v>
      </c>
      <c r="Y81" s="130">
        <f>SUM(PROGRAM4_STAFF[[#This Row],[Jan-26]:[Dec-26]])</f>
        <v>0</v>
      </c>
      <c r="Z81" s="38">
        <f>PROGRAM4_STAFF[[#This Row],[Rate]]*PROGRAM4_STAFF[[#This Row],[Total Hours]]</f>
        <v>0</v>
      </c>
      <c r="AA81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81" s="36" t="str" cm="1">
        <f t="array" ref="AB81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81" s="36" t="str" cm="1">
        <f t="array" ref="AC81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81" s="36" t="str" cm="1">
        <f t="array" ref="AD81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81" s="36" t="str" cm="1">
        <f t="array" ref="AE81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81" s="36" t="str" cm="1">
        <f t="array" ref="AF81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81" s="36" t="str" cm="1">
        <f t="array" ref="AG81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81" s="36" t="str" cm="1">
        <f t="array" ref="AH81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81" s="36" t="str" cm="1">
        <f t="array" ref="AI81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81" s="36" t="str" cm="1">
        <f t="array" ref="AJ81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81" s="36" t="str" cm="1">
        <f t="array" ref="AK81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81" s="36" t="str" cm="1">
        <f t="array" ref="AL81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82" spans="1:38" x14ac:dyDescent="0.25">
      <c r="A82" s="8" t="str">
        <f t="shared" si="3"/>
        <v>Program 4</v>
      </c>
      <c r="B82" s="2"/>
      <c r="C82" s="2"/>
      <c r="D82" s="36"/>
      <c r="E82" s="36"/>
      <c r="F82" s="2"/>
      <c r="G82" s="2"/>
      <c r="H82" s="2"/>
      <c r="I82" s="37"/>
      <c r="J82" s="37"/>
      <c r="K82" s="2"/>
      <c r="L82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82" s="39">
        <f>IF(PROGRAM4_STAFF[[#This Row],[Type]]="Employee",Reference!D$6,IF(OR(PROGRAM4_STAFF[[#This Row],[Type]]="Contractor",PROGRAM4_STAFF[[#This Row],[Type]]="SOW"),Reference!D$7,0))</f>
        <v>0</v>
      </c>
      <c r="N82" s="39">
        <f>IF(PROGRAM4_STAFF[[#This Row],[Type]]="Employee",Reference!E$6,IF(OR(PROGRAM4_STAFF[[#This Row],[Type]]="Contractor",PROGRAM4_STAFF[[#This Row],[Type]]="SOW"),Reference!E$7,0))</f>
        <v>0</v>
      </c>
      <c r="O82" s="39">
        <f>IF(PROGRAM4_STAFF[[#This Row],[Type]]="Employee",Reference!F$6,IF(OR(PROGRAM4_STAFF[[#This Row],[Type]]="Contractor",PROGRAM4_STAFF[[#This Row],[Type]]="SOW"),Reference!F$7,0))</f>
        <v>0</v>
      </c>
      <c r="P82" s="39">
        <f>IF(PROGRAM4_STAFF[[#This Row],[Type]]="Employee",Reference!G$6,IF(OR(PROGRAM4_STAFF[[#This Row],[Type]]="Contractor",PROGRAM4_STAFF[[#This Row],[Type]]="SOW"),Reference!G$7,0))</f>
        <v>0</v>
      </c>
      <c r="Q82" s="39">
        <f>IF(PROGRAM4_STAFF[[#This Row],[Type]]="Employee",Reference!H$6,IF(OR(PROGRAM4_STAFF[[#This Row],[Type]]="Contractor",PROGRAM4_STAFF[[#This Row],[Type]]="SOW"),Reference!H$7,0))</f>
        <v>0</v>
      </c>
      <c r="R82" s="39">
        <f>IF(PROGRAM4_STAFF[[#This Row],[Type]]="Employee",Reference!I$6,IF(OR(PROGRAM4_STAFF[[#This Row],[Type]]="Contractor",PROGRAM4_STAFF[[#This Row],[Type]]="SOW"),Reference!I$7,0))</f>
        <v>0</v>
      </c>
      <c r="S82" s="39">
        <f>IF(PROGRAM4_STAFF[[#This Row],[Type]]="Employee",Reference!J$6,IF(OR(PROGRAM4_STAFF[[#This Row],[Type]]="Contractor",PROGRAM4_STAFF[[#This Row],[Type]]="SOW"),Reference!J$7,0))</f>
        <v>0</v>
      </c>
      <c r="T82" s="39">
        <f>IF(PROGRAM4_STAFF[[#This Row],[Type]]="Employee",Reference!K$6,IF(OR(PROGRAM4_STAFF[[#This Row],[Type]]="Contractor",PROGRAM4_STAFF[[#This Row],[Type]]="SOW"),Reference!K$7,0))</f>
        <v>0</v>
      </c>
      <c r="U82" s="39">
        <f>IF(PROGRAM4_STAFF[[#This Row],[Type]]="Employee",Reference!L$6,IF(OR(PROGRAM4_STAFF[[#This Row],[Type]]="Contractor",PROGRAM4_STAFF[[#This Row],[Type]]="SOW"),Reference!L$7,0))</f>
        <v>0</v>
      </c>
      <c r="V82" s="39">
        <f>IF(PROGRAM4_STAFF[[#This Row],[Type]]="Employee",Reference!M$6,IF(OR(PROGRAM4_STAFF[[#This Row],[Type]]="Contractor",PROGRAM4_STAFF[[#This Row],[Type]]="SOW"),Reference!M$7,0))</f>
        <v>0</v>
      </c>
      <c r="W82" s="39">
        <f>IF(PROGRAM4_STAFF[[#This Row],[Type]]="Employee",Reference!N$6,IF(OR(PROGRAM4_STAFF[[#This Row],[Type]]="Contractor",PROGRAM4_STAFF[[#This Row],[Type]]="SOW"),Reference!N$7,0))</f>
        <v>0</v>
      </c>
      <c r="X82" s="39">
        <f>IF(PROGRAM4_STAFF[[#This Row],[Type]]="Employee",Reference!O$6,IF(OR(PROGRAM4_STAFF[[#This Row],[Type]]="Contractor",PROGRAM4_STAFF[[#This Row],[Type]]="SOW"),Reference!O$7,0))</f>
        <v>0</v>
      </c>
      <c r="Y82" s="130">
        <f>SUM(PROGRAM4_STAFF[[#This Row],[Jan-26]:[Dec-26]])</f>
        <v>0</v>
      </c>
      <c r="Z82" s="38">
        <f>PROGRAM4_STAFF[[#This Row],[Rate]]*PROGRAM4_STAFF[[#This Row],[Total Hours]]</f>
        <v>0</v>
      </c>
      <c r="AA82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82" s="36" t="str" cm="1">
        <f t="array" ref="AB82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82" s="36" t="str" cm="1">
        <f t="array" ref="AC82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82" s="36" t="str" cm="1">
        <f t="array" ref="AD82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82" s="36" t="str" cm="1">
        <f t="array" ref="AE82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82" s="36" t="str" cm="1">
        <f t="array" ref="AF82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82" s="36" t="str" cm="1">
        <f t="array" ref="AG82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82" s="36" t="str" cm="1">
        <f t="array" ref="AH82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82" s="36" t="str" cm="1">
        <f t="array" ref="AI82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82" s="36" t="str" cm="1">
        <f t="array" ref="AJ82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82" s="36" t="str" cm="1">
        <f t="array" ref="AK82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82" s="36" t="str" cm="1">
        <f t="array" ref="AL82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83" spans="1:38" x14ac:dyDescent="0.25">
      <c r="A83" s="8" t="str">
        <f t="shared" si="3"/>
        <v>Program 4</v>
      </c>
      <c r="B83" s="2"/>
      <c r="C83" s="2"/>
      <c r="D83" s="36"/>
      <c r="E83" s="36"/>
      <c r="F83" s="2"/>
      <c r="G83" s="2"/>
      <c r="H83" s="2"/>
      <c r="I83" s="37"/>
      <c r="J83" s="37"/>
      <c r="K83" s="2"/>
      <c r="L83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83" s="39">
        <f>IF(PROGRAM4_STAFF[[#This Row],[Type]]="Employee",Reference!D$6,IF(OR(PROGRAM4_STAFF[[#This Row],[Type]]="Contractor",PROGRAM4_STAFF[[#This Row],[Type]]="SOW"),Reference!D$7,0))</f>
        <v>0</v>
      </c>
      <c r="N83" s="39">
        <f>IF(PROGRAM4_STAFF[[#This Row],[Type]]="Employee",Reference!E$6,IF(OR(PROGRAM4_STAFF[[#This Row],[Type]]="Contractor",PROGRAM4_STAFF[[#This Row],[Type]]="SOW"),Reference!E$7,0))</f>
        <v>0</v>
      </c>
      <c r="O83" s="39">
        <f>IF(PROGRAM4_STAFF[[#This Row],[Type]]="Employee",Reference!F$6,IF(OR(PROGRAM4_STAFF[[#This Row],[Type]]="Contractor",PROGRAM4_STAFF[[#This Row],[Type]]="SOW"),Reference!F$7,0))</f>
        <v>0</v>
      </c>
      <c r="P83" s="39">
        <f>IF(PROGRAM4_STAFF[[#This Row],[Type]]="Employee",Reference!G$6,IF(OR(PROGRAM4_STAFF[[#This Row],[Type]]="Contractor",PROGRAM4_STAFF[[#This Row],[Type]]="SOW"),Reference!G$7,0))</f>
        <v>0</v>
      </c>
      <c r="Q83" s="39">
        <f>IF(PROGRAM4_STAFF[[#This Row],[Type]]="Employee",Reference!H$6,IF(OR(PROGRAM4_STAFF[[#This Row],[Type]]="Contractor",PROGRAM4_STAFF[[#This Row],[Type]]="SOW"),Reference!H$7,0))</f>
        <v>0</v>
      </c>
      <c r="R83" s="39">
        <f>IF(PROGRAM4_STAFF[[#This Row],[Type]]="Employee",Reference!I$6,IF(OR(PROGRAM4_STAFF[[#This Row],[Type]]="Contractor",PROGRAM4_STAFF[[#This Row],[Type]]="SOW"),Reference!I$7,0))</f>
        <v>0</v>
      </c>
      <c r="S83" s="39">
        <f>IF(PROGRAM4_STAFF[[#This Row],[Type]]="Employee",Reference!J$6,IF(OR(PROGRAM4_STAFF[[#This Row],[Type]]="Contractor",PROGRAM4_STAFF[[#This Row],[Type]]="SOW"),Reference!J$7,0))</f>
        <v>0</v>
      </c>
      <c r="T83" s="39">
        <f>IF(PROGRAM4_STAFF[[#This Row],[Type]]="Employee",Reference!K$6,IF(OR(PROGRAM4_STAFF[[#This Row],[Type]]="Contractor",PROGRAM4_STAFF[[#This Row],[Type]]="SOW"),Reference!K$7,0))</f>
        <v>0</v>
      </c>
      <c r="U83" s="39">
        <f>IF(PROGRAM4_STAFF[[#This Row],[Type]]="Employee",Reference!L$6,IF(OR(PROGRAM4_STAFF[[#This Row],[Type]]="Contractor",PROGRAM4_STAFF[[#This Row],[Type]]="SOW"),Reference!L$7,0))</f>
        <v>0</v>
      </c>
      <c r="V83" s="39">
        <f>IF(PROGRAM4_STAFF[[#This Row],[Type]]="Employee",Reference!M$6,IF(OR(PROGRAM4_STAFF[[#This Row],[Type]]="Contractor",PROGRAM4_STAFF[[#This Row],[Type]]="SOW"),Reference!M$7,0))</f>
        <v>0</v>
      </c>
      <c r="W83" s="39">
        <f>IF(PROGRAM4_STAFF[[#This Row],[Type]]="Employee",Reference!N$6,IF(OR(PROGRAM4_STAFF[[#This Row],[Type]]="Contractor",PROGRAM4_STAFF[[#This Row],[Type]]="SOW"),Reference!N$7,0))</f>
        <v>0</v>
      </c>
      <c r="X83" s="39">
        <f>IF(PROGRAM4_STAFF[[#This Row],[Type]]="Employee",Reference!O$6,IF(OR(PROGRAM4_STAFF[[#This Row],[Type]]="Contractor",PROGRAM4_STAFF[[#This Row],[Type]]="SOW"),Reference!O$7,0))</f>
        <v>0</v>
      </c>
      <c r="Y83" s="130">
        <f>SUM(PROGRAM4_STAFF[[#This Row],[Jan-26]:[Dec-26]])</f>
        <v>0</v>
      </c>
      <c r="Z83" s="38">
        <f>PROGRAM4_STAFF[[#This Row],[Rate]]*PROGRAM4_STAFF[[#This Row],[Total Hours]]</f>
        <v>0</v>
      </c>
      <c r="AA83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83" s="36" t="str" cm="1">
        <f t="array" ref="AB83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83" s="36" t="str" cm="1">
        <f t="array" ref="AC83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83" s="36" t="str" cm="1">
        <f t="array" ref="AD83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83" s="36" t="str" cm="1">
        <f t="array" ref="AE83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83" s="36" t="str" cm="1">
        <f t="array" ref="AF83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83" s="36" t="str" cm="1">
        <f t="array" ref="AG83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83" s="36" t="str" cm="1">
        <f t="array" ref="AH83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83" s="36" t="str" cm="1">
        <f t="array" ref="AI83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83" s="36" t="str" cm="1">
        <f t="array" ref="AJ83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83" s="36" t="str" cm="1">
        <f t="array" ref="AK83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83" s="36" t="str" cm="1">
        <f t="array" ref="AL83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84" spans="1:38" x14ac:dyDescent="0.25">
      <c r="A84" s="8" t="str">
        <f t="shared" si="3"/>
        <v>Program 4</v>
      </c>
      <c r="B84" s="2"/>
      <c r="C84" s="2"/>
      <c r="D84" s="36"/>
      <c r="E84" s="36"/>
      <c r="F84" s="2"/>
      <c r="G84" s="2"/>
      <c r="H84" s="2"/>
      <c r="I84" s="37"/>
      <c r="J84" s="37"/>
      <c r="K84" s="2"/>
      <c r="L84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84" s="39">
        <f>IF(PROGRAM4_STAFF[[#This Row],[Type]]="Employee",Reference!D$6,IF(OR(PROGRAM4_STAFF[[#This Row],[Type]]="Contractor",PROGRAM4_STAFF[[#This Row],[Type]]="SOW"),Reference!D$7,0))</f>
        <v>0</v>
      </c>
      <c r="N84" s="39">
        <f>IF(PROGRAM4_STAFF[[#This Row],[Type]]="Employee",Reference!E$6,IF(OR(PROGRAM4_STAFF[[#This Row],[Type]]="Contractor",PROGRAM4_STAFF[[#This Row],[Type]]="SOW"),Reference!E$7,0))</f>
        <v>0</v>
      </c>
      <c r="O84" s="39">
        <f>IF(PROGRAM4_STAFF[[#This Row],[Type]]="Employee",Reference!F$6,IF(OR(PROGRAM4_STAFF[[#This Row],[Type]]="Contractor",PROGRAM4_STAFF[[#This Row],[Type]]="SOW"),Reference!F$7,0))</f>
        <v>0</v>
      </c>
      <c r="P84" s="39">
        <f>IF(PROGRAM4_STAFF[[#This Row],[Type]]="Employee",Reference!G$6,IF(OR(PROGRAM4_STAFF[[#This Row],[Type]]="Contractor",PROGRAM4_STAFF[[#This Row],[Type]]="SOW"),Reference!G$7,0))</f>
        <v>0</v>
      </c>
      <c r="Q84" s="39">
        <f>IF(PROGRAM4_STAFF[[#This Row],[Type]]="Employee",Reference!H$6,IF(OR(PROGRAM4_STAFF[[#This Row],[Type]]="Contractor",PROGRAM4_STAFF[[#This Row],[Type]]="SOW"),Reference!H$7,0))</f>
        <v>0</v>
      </c>
      <c r="R84" s="39">
        <f>IF(PROGRAM4_STAFF[[#This Row],[Type]]="Employee",Reference!I$6,IF(OR(PROGRAM4_STAFF[[#This Row],[Type]]="Contractor",PROGRAM4_STAFF[[#This Row],[Type]]="SOW"),Reference!I$7,0))</f>
        <v>0</v>
      </c>
      <c r="S84" s="39">
        <f>IF(PROGRAM4_STAFF[[#This Row],[Type]]="Employee",Reference!J$6,IF(OR(PROGRAM4_STAFF[[#This Row],[Type]]="Contractor",PROGRAM4_STAFF[[#This Row],[Type]]="SOW"),Reference!J$7,0))</f>
        <v>0</v>
      </c>
      <c r="T84" s="39">
        <f>IF(PROGRAM4_STAFF[[#This Row],[Type]]="Employee",Reference!K$6,IF(OR(PROGRAM4_STAFF[[#This Row],[Type]]="Contractor",PROGRAM4_STAFF[[#This Row],[Type]]="SOW"),Reference!K$7,0))</f>
        <v>0</v>
      </c>
      <c r="U84" s="39">
        <f>IF(PROGRAM4_STAFF[[#This Row],[Type]]="Employee",Reference!L$6,IF(OR(PROGRAM4_STAFF[[#This Row],[Type]]="Contractor",PROGRAM4_STAFF[[#This Row],[Type]]="SOW"),Reference!L$7,0))</f>
        <v>0</v>
      </c>
      <c r="V84" s="39">
        <f>IF(PROGRAM4_STAFF[[#This Row],[Type]]="Employee",Reference!M$6,IF(OR(PROGRAM4_STAFF[[#This Row],[Type]]="Contractor",PROGRAM4_STAFF[[#This Row],[Type]]="SOW"),Reference!M$7,0))</f>
        <v>0</v>
      </c>
      <c r="W84" s="39">
        <f>IF(PROGRAM4_STAFF[[#This Row],[Type]]="Employee",Reference!N$6,IF(OR(PROGRAM4_STAFF[[#This Row],[Type]]="Contractor",PROGRAM4_STAFF[[#This Row],[Type]]="SOW"),Reference!N$7,0))</f>
        <v>0</v>
      </c>
      <c r="X84" s="39">
        <f>IF(PROGRAM4_STAFF[[#This Row],[Type]]="Employee",Reference!O$6,IF(OR(PROGRAM4_STAFF[[#This Row],[Type]]="Contractor",PROGRAM4_STAFF[[#This Row],[Type]]="SOW"),Reference!O$7,0))</f>
        <v>0</v>
      </c>
      <c r="Y84" s="130">
        <f>SUM(PROGRAM4_STAFF[[#This Row],[Jan-26]:[Dec-26]])</f>
        <v>0</v>
      </c>
      <c r="Z84" s="38">
        <f>PROGRAM4_STAFF[[#This Row],[Rate]]*PROGRAM4_STAFF[[#This Row],[Total Hours]]</f>
        <v>0</v>
      </c>
      <c r="AA84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84" s="36" t="str" cm="1">
        <f t="array" ref="AB84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84" s="36" t="str" cm="1">
        <f t="array" ref="AC84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84" s="36" t="str" cm="1">
        <f t="array" ref="AD84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84" s="36" t="str" cm="1">
        <f t="array" ref="AE84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84" s="36" t="str" cm="1">
        <f t="array" ref="AF84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84" s="36" t="str" cm="1">
        <f t="array" ref="AG84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84" s="36" t="str" cm="1">
        <f t="array" ref="AH84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84" s="36" t="str" cm="1">
        <f t="array" ref="AI84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84" s="36" t="str" cm="1">
        <f t="array" ref="AJ84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84" s="36" t="str" cm="1">
        <f t="array" ref="AK84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84" s="36" t="str" cm="1">
        <f t="array" ref="AL84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85" spans="1:38" x14ac:dyDescent="0.25">
      <c r="A85" s="8" t="str">
        <f t="shared" si="3"/>
        <v>Program 4</v>
      </c>
      <c r="B85" s="2"/>
      <c r="C85" s="2"/>
      <c r="D85" s="36"/>
      <c r="E85" s="36"/>
      <c r="F85" s="2"/>
      <c r="G85" s="2"/>
      <c r="H85" s="2"/>
      <c r="I85" s="37"/>
      <c r="J85" s="37"/>
      <c r="K85" s="2"/>
      <c r="L85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85" s="39">
        <f>IF(PROGRAM4_STAFF[[#This Row],[Type]]="Employee",Reference!D$6,IF(OR(PROGRAM4_STAFF[[#This Row],[Type]]="Contractor",PROGRAM4_STAFF[[#This Row],[Type]]="SOW"),Reference!D$7,0))</f>
        <v>0</v>
      </c>
      <c r="N85" s="39">
        <f>IF(PROGRAM4_STAFF[[#This Row],[Type]]="Employee",Reference!E$6,IF(OR(PROGRAM4_STAFF[[#This Row],[Type]]="Contractor",PROGRAM4_STAFF[[#This Row],[Type]]="SOW"),Reference!E$7,0))</f>
        <v>0</v>
      </c>
      <c r="O85" s="39">
        <f>IF(PROGRAM4_STAFF[[#This Row],[Type]]="Employee",Reference!F$6,IF(OR(PROGRAM4_STAFF[[#This Row],[Type]]="Contractor",PROGRAM4_STAFF[[#This Row],[Type]]="SOW"),Reference!F$7,0))</f>
        <v>0</v>
      </c>
      <c r="P85" s="39">
        <f>IF(PROGRAM4_STAFF[[#This Row],[Type]]="Employee",Reference!G$6,IF(OR(PROGRAM4_STAFF[[#This Row],[Type]]="Contractor",PROGRAM4_STAFF[[#This Row],[Type]]="SOW"),Reference!G$7,0))</f>
        <v>0</v>
      </c>
      <c r="Q85" s="39">
        <f>IF(PROGRAM4_STAFF[[#This Row],[Type]]="Employee",Reference!H$6,IF(OR(PROGRAM4_STAFF[[#This Row],[Type]]="Contractor",PROGRAM4_STAFF[[#This Row],[Type]]="SOW"),Reference!H$7,0))</f>
        <v>0</v>
      </c>
      <c r="R85" s="39">
        <f>IF(PROGRAM4_STAFF[[#This Row],[Type]]="Employee",Reference!I$6,IF(OR(PROGRAM4_STAFF[[#This Row],[Type]]="Contractor",PROGRAM4_STAFF[[#This Row],[Type]]="SOW"),Reference!I$7,0))</f>
        <v>0</v>
      </c>
      <c r="S85" s="39">
        <f>IF(PROGRAM4_STAFF[[#This Row],[Type]]="Employee",Reference!J$6,IF(OR(PROGRAM4_STAFF[[#This Row],[Type]]="Contractor",PROGRAM4_STAFF[[#This Row],[Type]]="SOW"),Reference!J$7,0))</f>
        <v>0</v>
      </c>
      <c r="T85" s="39">
        <f>IF(PROGRAM4_STAFF[[#This Row],[Type]]="Employee",Reference!K$6,IF(OR(PROGRAM4_STAFF[[#This Row],[Type]]="Contractor",PROGRAM4_STAFF[[#This Row],[Type]]="SOW"),Reference!K$7,0))</f>
        <v>0</v>
      </c>
      <c r="U85" s="39">
        <f>IF(PROGRAM4_STAFF[[#This Row],[Type]]="Employee",Reference!L$6,IF(OR(PROGRAM4_STAFF[[#This Row],[Type]]="Contractor",PROGRAM4_STAFF[[#This Row],[Type]]="SOW"),Reference!L$7,0))</f>
        <v>0</v>
      </c>
      <c r="V85" s="39">
        <f>IF(PROGRAM4_STAFF[[#This Row],[Type]]="Employee",Reference!M$6,IF(OR(PROGRAM4_STAFF[[#This Row],[Type]]="Contractor",PROGRAM4_STAFF[[#This Row],[Type]]="SOW"),Reference!M$7,0))</f>
        <v>0</v>
      </c>
      <c r="W85" s="39">
        <f>IF(PROGRAM4_STAFF[[#This Row],[Type]]="Employee",Reference!N$6,IF(OR(PROGRAM4_STAFF[[#This Row],[Type]]="Contractor",PROGRAM4_STAFF[[#This Row],[Type]]="SOW"),Reference!N$7,0))</f>
        <v>0</v>
      </c>
      <c r="X85" s="39">
        <f>IF(PROGRAM4_STAFF[[#This Row],[Type]]="Employee",Reference!O$6,IF(OR(PROGRAM4_STAFF[[#This Row],[Type]]="Contractor",PROGRAM4_STAFF[[#This Row],[Type]]="SOW"),Reference!O$7,0))</f>
        <v>0</v>
      </c>
      <c r="Y85" s="130">
        <f>SUM(PROGRAM4_STAFF[[#This Row],[Jan-26]:[Dec-26]])</f>
        <v>0</v>
      </c>
      <c r="Z85" s="38">
        <f>PROGRAM4_STAFF[[#This Row],[Rate]]*PROGRAM4_STAFF[[#This Row],[Total Hours]]</f>
        <v>0</v>
      </c>
      <c r="AA85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85" s="36" t="str" cm="1">
        <f t="array" ref="AB85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85" s="36" t="str" cm="1">
        <f t="array" ref="AC85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85" s="36" t="str" cm="1">
        <f t="array" ref="AD85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85" s="36" t="str" cm="1">
        <f t="array" ref="AE85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85" s="36" t="str" cm="1">
        <f t="array" ref="AF85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85" s="36" t="str" cm="1">
        <f t="array" ref="AG85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85" s="36" t="str" cm="1">
        <f t="array" ref="AH85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85" s="36" t="str" cm="1">
        <f t="array" ref="AI85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85" s="36" t="str" cm="1">
        <f t="array" ref="AJ85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85" s="36" t="str" cm="1">
        <f t="array" ref="AK85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85" s="36" t="str" cm="1">
        <f t="array" ref="AL85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86" spans="1:38" x14ac:dyDescent="0.25">
      <c r="A86" s="8" t="str">
        <f t="shared" si="3"/>
        <v>Program 4</v>
      </c>
      <c r="B86" s="2"/>
      <c r="C86" s="2"/>
      <c r="D86" s="36"/>
      <c r="E86" s="36"/>
      <c r="F86" s="2"/>
      <c r="G86" s="2"/>
      <c r="H86" s="2"/>
      <c r="I86" s="37"/>
      <c r="J86" s="37"/>
      <c r="K86" s="2"/>
      <c r="L86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86" s="39">
        <f>IF(PROGRAM4_STAFF[[#This Row],[Type]]="Employee",Reference!D$6,IF(OR(PROGRAM4_STAFF[[#This Row],[Type]]="Contractor",PROGRAM4_STAFF[[#This Row],[Type]]="SOW"),Reference!D$7,0))</f>
        <v>0</v>
      </c>
      <c r="N86" s="39">
        <f>IF(PROGRAM4_STAFF[[#This Row],[Type]]="Employee",Reference!E$6,IF(OR(PROGRAM4_STAFF[[#This Row],[Type]]="Contractor",PROGRAM4_STAFF[[#This Row],[Type]]="SOW"),Reference!E$7,0))</f>
        <v>0</v>
      </c>
      <c r="O86" s="39">
        <f>IF(PROGRAM4_STAFF[[#This Row],[Type]]="Employee",Reference!F$6,IF(OR(PROGRAM4_STAFF[[#This Row],[Type]]="Contractor",PROGRAM4_STAFF[[#This Row],[Type]]="SOW"),Reference!F$7,0))</f>
        <v>0</v>
      </c>
      <c r="P86" s="39">
        <f>IF(PROGRAM4_STAFF[[#This Row],[Type]]="Employee",Reference!G$6,IF(OR(PROGRAM4_STAFF[[#This Row],[Type]]="Contractor",PROGRAM4_STAFF[[#This Row],[Type]]="SOW"),Reference!G$7,0))</f>
        <v>0</v>
      </c>
      <c r="Q86" s="39">
        <f>IF(PROGRAM4_STAFF[[#This Row],[Type]]="Employee",Reference!H$6,IF(OR(PROGRAM4_STAFF[[#This Row],[Type]]="Contractor",PROGRAM4_STAFF[[#This Row],[Type]]="SOW"),Reference!H$7,0))</f>
        <v>0</v>
      </c>
      <c r="R86" s="39">
        <f>IF(PROGRAM4_STAFF[[#This Row],[Type]]="Employee",Reference!I$6,IF(OR(PROGRAM4_STAFF[[#This Row],[Type]]="Contractor",PROGRAM4_STAFF[[#This Row],[Type]]="SOW"),Reference!I$7,0))</f>
        <v>0</v>
      </c>
      <c r="S86" s="39">
        <f>IF(PROGRAM4_STAFF[[#This Row],[Type]]="Employee",Reference!J$6,IF(OR(PROGRAM4_STAFF[[#This Row],[Type]]="Contractor",PROGRAM4_STAFF[[#This Row],[Type]]="SOW"),Reference!J$7,0))</f>
        <v>0</v>
      </c>
      <c r="T86" s="39">
        <f>IF(PROGRAM4_STAFF[[#This Row],[Type]]="Employee",Reference!K$6,IF(OR(PROGRAM4_STAFF[[#This Row],[Type]]="Contractor",PROGRAM4_STAFF[[#This Row],[Type]]="SOW"),Reference!K$7,0))</f>
        <v>0</v>
      </c>
      <c r="U86" s="39">
        <f>IF(PROGRAM4_STAFF[[#This Row],[Type]]="Employee",Reference!L$6,IF(OR(PROGRAM4_STAFF[[#This Row],[Type]]="Contractor",PROGRAM4_STAFF[[#This Row],[Type]]="SOW"),Reference!L$7,0))</f>
        <v>0</v>
      </c>
      <c r="V86" s="39">
        <f>IF(PROGRAM4_STAFF[[#This Row],[Type]]="Employee",Reference!M$6,IF(OR(PROGRAM4_STAFF[[#This Row],[Type]]="Contractor",PROGRAM4_STAFF[[#This Row],[Type]]="SOW"),Reference!M$7,0))</f>
        <v>0</v>
      </c>
      <c r="W86" s="39">
        <f>IF(PROGRAM4_STAFF[[#This Row],[Type]]="Employee",Reference!N$6,IF(OR(PROGRAM4_STAFF[[#This Row],[Type]]="Contractor",PROGRAM4_STAFF[[#This Row],[Type]]="SOW"),Reference!N$7,0))</f>
        <v>0</v>
      </c>
      <c r="X86" s="39">
        <f>IF(PROGRAM4_STAFF[[#This Row],[Type]]="Employee",Reference!O$6,IF(OR(PROGRAM4_STAFF[[#This Row],[Type]]="Contractor",PROGRAM4_STAFF[[#This Row],[Type]]="SOW"),Reference!O$7,0))</f>
        <v>0</v>
      </c>
      <c r="Y86" s="130">
        <f>SUM(PROGRAM4_STAFF[[#This Row],[Jan-26]:[Dec-26]])</f>
        <v>0</v>
      </c>
      <c r="Z86" s="38">
        <f>PROGRAM4_STAFF[[#This Row],[Rate]]*PROGRAM4_STAFF[[#This Row],[Total Hours]]</f>
        <v>0</v>
      </c>
      <c r="AA86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86" s="36" t="str" cm="1">
        <f t="array" ref="AB86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86" s="36" t="str" cm="1">
        <f t="array" ref="AC86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86" s="36" t="str" cm="1">
        <f t="array" ref="AD86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86" s="36" t="str" cm="1">
        <f t="array" ref="AE86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86" s="36" t="str" cm="1">
        <f t="array" ref="AF86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86" s="36" t="str" cm="1">
        <f t="array" ref="AG86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86" s="36" t="str" cm="1">
        <f t="array" ref="AH86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86" s="36" t="str" cm="1">
        <f t="array" ref="AI86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86" s="36" t="str" cm="1">
        <f t="array" ref="AJ86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86" s="36" t="str" cm="1">
        <f t="array" ref="AK86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86" s="36" t="str" cm="1">
        <f t="array" ref="AL86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87" spans="1:38" x14ac:dyDescent="0.25">
      <c r="A87" s="8" t="str">
        <f t="shared" si="3"/>
        <v>Program 4</v>
      </c>
      <c r="B87" s="2"/>
      <c r="C87" s="2"/>
      <c r="D87" s="36"/>
      <c r="E87" s="36"/>
      <c r="F87" s="2"/>
      <c r="G87" s="2"/>
      <c r="H87" s="2"/>
      <c r="I87" s="37"/>
      <c r="J87" s="37"/>
      <c r="K87" s="2"/>
      <c r="L87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87" s="39">
        <f>IF(PROGRAM4_STAFF[[#This Row],[Type]]="Employee",Reference!D$6,IF(OR(PROGRAM4_STAFF[[#This Row],[Type]]="Contractor",PROGRAM4_STAFF[[#This Row],[Type]]="SOW"),Reference!D$7,0))</f>
        <v>0</v>
      </c>
      <c r="N87" s="39">
        <f>IF(PROGRAM4_STAFF[[#This Row],[Type]]="Employee",Reference!E$6,IF(OR(PROGRAM4_STAFF[[#This Row],[Type]]="Contractor",PROGRAM4_STAFF[[#This Row],[Type]]="SOW"),Reference!E$7,0))</f>
        <v>0</v>
      </c>
      <c r="O87" s="39">
        <f>IF(PROGRAM4_STAFF[[#This Row],[Type]]="Employee",Reference!F$6,IF(OR(PROGRAM4_STAFF[[#This Row],[Type]]="Contractor",PROGRAM4_STAFF[[#This Row],[Type]]="SOW"),Reference!F$7,0))</f>
        <v>0</v>
      </c>
      <c r="P87" s="39">
        <f>IF(PROGRAM4_STAFF[[#This Row],[Type]]="Employee",Reference!G$6,IF(OR(PROGRAM4_STAFF[[#This Row],[Type]]="Contractor",PROGRAM4_STAFF[[#This Row],[Type]]="SOW"),Reference!G$7,0))</f>
        <v>0</v>
      </c>
      <c r="Q87" s="39">
        <f>IF(PROGRAM4_STAFF[[#This Row],[Type]]="Employee",Reference!H$6,IF(OR(PROGRAM4_STAFF[[#This Row],[Type]]="Contractor",PROGRAM4_STAFF[[#This Row],[Type]]="SOW"),Reference!H$7,0))</f>
        <v>0</v>
      </c>
      <c r="R87" s="39">
        <f>IF(PROGRAM4_STAFF[[#This Row],[Type]]="Employee",Reference!I$6,IF(OR(PROGRAM4_STAFF[[#This Row],[Type]]="Contractor",PROGRAM4_STAFF[[#This Row],[Type]]="SOW"),Reference!I$7,0))</f>
        <v>0</v>
      </c>
      <c r="S87" s="39">
        <f>IF(PROGRAM4_STAFF[[#This Row],[Type]]="Employee",Reference!J$6,IF(OR(PROGRAM4_STAFF[[#This Row],[Type]]="Contractor",PROGRAM4_STAFF[[#This Row],[Type]]="SOW"),Reference!J$7,0))</f>
        <v>0</v>
      </c>
      <c r="T87" s="39">
        <f>IF(PROGRAM4_STAFF[[#This Row],[Type]]="Employee",Reference!K$6,IF(OR(PROGRAM4_STAFF[[#This Row],[Type]]="Contractor",PROGRAM4_STAFF[[#This Row],[Type]]="SOW"),Reference!K$7,0))</f>
        <v>0</v>
      </c>
      <c r="U87" s="39">
        <f>IF(PROGRAM4_STAFF[[#This Row],[Type]]="Employee",Reference!L$6,IF(OR(PROGRAM4_STAFF[[#This Row],[Type]]="Contractor",PROGRAM4_STAFF[[#This Row],[Type]]="SOW"),Reference!L$7,0))</f>
        <v>0</v>
      </c>
      <c r="V87" s="39">
        <f>IF(PROGRAM4_STAFF[[#This Row],[Type]]="Employee",Reference!M$6,IF(OR(PROGRAM4_STAFF[[#This Row],[Type]]="Contractor",PROGRAM4_STAFF[[#This Row],[Type]]="SOW"),Reference!M$7,0))</f>
        <v>0</v>
      </c>
      <c r="W87" s="39">
        <f>IF(PROGRAM4_STAFF[[#This Row],[Type]]="Employee",Reference!N$6,IF(OR(PROGRAM4_STAFF[[#This Row],[Type]]="Contractor",PROGRAM4_STAFF[[#This Row],[Type]]="SOW"),Reference!N$7,0))</f>
        <v>0</v>
      </c>
      <c r="X87" s="39">
        <f>IF(PROGRAM4_STAFF[[#This Row],[Type]]="Employee",Reference!O$6,IF(OR(PROGRAM4_STAFF[[#This Row],[Type]]="Contractor",PROGRAM4_STAFF[[#This Row],[Type]]="SOW"),Reference!O$7,0))</f>
        <v>0</v>
      </c>
      <c r="Y87" s="130">
        <f>SUM(PROGRAM4_STAFF[[#This Row],[Jan-26]:[Dec-26]])</f>
        <v>0</v>
      </c>
      <c r="Z87" s="38">
        <f>PROGRAM4_STAFF[[#This Row],[Rate]]*PROGRAM4_STAFF[[#This Row],[Total Hours]]</f>
        <v>0</v>
      </c>
      <c r="AA87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87" s="36" t="str" cm="1">
        <f t="array" ref="AB87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87" s="36" t="str" cm="1">
        <f t="array" ref="AC87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87" s="36" t="str" cm="1">
        <f t="array" ref="AD87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87" s="36" t="str" cm="1">
        <f t="array" ref="AE87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87" s="36" t="str" cm="1">
        <f t="array" ref="AF87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87" s="36" t="str" cm="1">
        <f t="array" ref="AG87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87" s="36" t="str" cm="1">
        <f t="array" ref="AH87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87" s="36" t="str" cm="1">
        <f t="array" ref="AI87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87" s="36" t="str" cm="1">
        <f t="array" ref="AJ87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87" s="36" t="str" cm="1">
        <f t="array" ref="AK87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87" s="36" t="str" cm="1">
        <f t="array" ref="AL87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88" spans="1:38" x14ac:dyDescent="0.25">
      <c r="A88" s="8" t="str">
        <f t="shared" si="3"/>
        <v>Program 4</v>
      </c>
      <c r="B88" s="2"/>
      <c r="C88" s="2"/>
      <c r="D88" s="36"/>
      <c r="E88" s="36"/>
      <c r="F88" s="2"/>
      <c r="G88" s="2"/>
      <c r="H88" s="2"/>
      <c r="I88" s="37"/>
      <c r="J88" s="37"/>
      <c r="K88" s="2"/>
      <c r="L88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88" s="39">
        <f>IF(PROGRAM4_STAFF[[#This Row],[Type]]="Employee",Reference!D$6,IF(OR(PROGRAM4_STAFF[[#This Row],[Type]]="Contractor",PROGRAM4_STAFF[[#This Row],[Type]]="SOW"),Reference!D$7,0))</f>
        <v>0</v>
      </c>
      <c r="N88" s="39">
        <f>IF(PROGRAM4_STAFF[[#This Row],[Type]]="Employee",Reference!E$6,IF(OR(PROGRAM4_STAFF[[#This Row],[Type]]="Contractor",PROGRAM4_STAFF[[#This Row],[Type]]="SOW"),Reference!E$7,0))</f>
        <v>0</v>
      </c>
      <c r="O88" s="39">
        <f>IF(PROGRAM4_STAFF[[#This Row],[Type]]="Employee",Reference!F$6,IF(OR(PROGRAM4_STAFF[[#This Row],[Type]]="Contractor",PROGRAM4_STAFF[[#This Row],[Type]]="SOW"),Reference!F$7,0))</f>
        <v>0</v>
      </c>
      <c r="P88" s="39">
        <f>IF(PROGRAM4_STAFF[[#This Row],[Type]]="Employee",Reference!G$6,IF(OR(PROGRAM4_STAFF[[#This Row],[Type]]="Contractor",PROGRAM4_STAFF[[#This Row],[Type]]="SOW"),Reference!G$7,0))</f>
        <v>0</v>
      </c>
      <c r="Q88" s="39">
        <f>IF(PROGRAM4_STAFF[[#This Row],[Type]]="Employee",Reference!H$6,IF(OR(PROGRAM4_STAFF[[#This Row],[Type]]="Contractor",PROGRAM4_STAFF[[#This Row],[Type]]="SOW"),Reference!H$7,0))</f>
        <v>0</v>
      </c>
      <c r="R88" s="39">
        <f>IF(PROGRAM4_STAFF[[#This Row],[Type]]="Employee",Reference!I$6,IF(OR(PROGRAM4_STAFF[[#This Row],[Type]]="Contractor",PROGRAM4_STAFF[[#This Row],[Type]]="SOW"),Reference!I$7,0))</f>
        <v>0</v>
      </c>
      <c r="S88" s="39">
        <f>IF(PROGRAM4_STAFF[[#This Row],[Type]]="Employee",Reference!J$6,IF(OR(PROGRAM4_STAFF[[#This Row],[Type]]="Contractor",PROGRAM4_STAFF[[#This Row],[Type]]="SOW"),Reference!J$7,0))</f>
        <v>0</v>
      </c>
      <c r="T88" s="39">
        <f>IF(PROGRAM4_STAFF[[#This Row],[Type]]="Employee",Reference!K$6,IF(OR(PROGRAM4_STAFF[[#This Row],[Type]]="Contractor",PROGRAM4_STAFF[[#This Row],[Type]]="SOW"),Reference!K$7,0))</f>
        <v>0</v>
      </c>
      <c r="U88" s="39">
        <f>IF(PROGRAM4_STAFF[[#This Row],[Type]]="Employee",Reference!L$6,IF(OR(PROGRAM4_STAFF[[#This Row],[Type]]="Contractor",PROGRAM4_STAFF[[#This Row],[Type]]="SOW"),Reference!L$7,0))</f>
        <v>0</v>
      </c>
      <c r="V88" s="39">
        <f>IF(PROGRAM4_STAFF[[#This Row],[Type]]="Employee",Reference!M$6,IF(OR(PROGRAM4_STAFF[[#This Row],[Type]]="Contractor",PROGRAM4_STAFF[[#This Row],[Type]]="SOW"),Reference!M$7,0))</f>
        <v>0</v>
      </c>
      <c r="W88" s="39">
        <f>IF(PROGRAM4_STAFF[[#This Row],[Type]]="Employee",Reference!N$6,IF(OR(PROGRAM4_STAFF[[#This Row],[Type]]="Contractor",PROGRAM4_STAFF[[#This Row],[Type]]="SOW"),Reference!N$7,0))</f>
        <v>0</v>
      </c>
      <c r="X88" s="39">
        <f>IF(PROGRAM4_STAFF[[#This Row],[Type]]="Employee",Reference!O$6,IF(OR(PROGRAM4_STAFF[[#This Row],[Type]]="Contractor",PROGRAM4_STAFF[[#This Row],[Type]]="SOW"),Reference!O$7,0))</f>
        <v>0</v>
      </c>
      <c r="Y88" s="130">
        <f>SUM(PROGRAM4_STAFF[[#This Row],[Jan-26]:[Dec-26]])</f>
        <v>0</v>
      </c>
      <c r="Z88" s="38">
        <f>PROGRAM4_STAFF[[#This Row],[Rate]]*PROGRAM4_STAFF[[#This Row],[Total Hours]]</f>
        <v>0</v>
      </c>
      <c r="AA88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88" s="36" t="str" cm="1">
        <f t="array" ref="AB88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88" s="36" t="str" cm="1">
        <f t="array" ref="AC88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88" s="36" t="str" cm="1">
        <f t="array" ref="AD88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88" s="36" t="str" cm="1">
        <f t="array" ref="AE88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88" s="36" t="str" cm="1">
        <f t="array" ref="AF88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88" s="36" t="str" cm="1">
        <f t="array" ref="AG88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88" s="36" t="str" cm="1">
        <f t="array" ref="AH88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88" s="36" t="str" cm="1">
        <f t="array" ref="AI88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88" s="36" t="str" cm="1">
        <f t="array" ref="AJ88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88" s="36" t="str" cm="1">
        <f t="array" ref="AK88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88" s="36" t="str" cm="1">
        <f t="array" ref="AL88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89" spans="1:38" x14ac:dyDescent="0.25">
      <c r="A89" s="8" t="str">
        <f t="shared" si="3"/>
        <v>Program 4</v>
      </c>
      <c r="B89" s="2"/>
      <c r="C89" s="2"/>
      <c r="D89" s="36"/>
      <c r="E89" s="36"/>
      <c r="F89" s="2"/>
      <c r="G89" s="2"/>
      <c r="H89" s="2"/>
      <c r="I89" s="37"/>
      <c r="J89" s="37"/>
      <c r="K89" s="2"/>
      <c r="L89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89" s="39">
        <f>IF(PROGRAM4_STAFF[[#This Row],[Type]]="Employee",Reference!D$6,IF(OR(PROGRAM4_STAFF[[#This Row],[Type]]="Contractor",PROGRAM4_STAFF[[#This Row],[Type]]="SOW"),Reference!D$7,0))</f>
        <v>0</v>
      </c>
      <c r="N89" s="39">
        <f>IF(PROGRAM4_STAFF[[#This Row],[Type]]="Employee",Reference!E$6,IF(OR(PROGRAM4_STAFF[[#This Row],[Type]]="Contractor",PROGRAM4_STAFF[[#This Row],[Type]]="SOW"),Reference!E$7,0))</f>
        <v>0</v>
      </c>
      <c r="O89" s="39">
        <f>IF(PROGRAM4_STAFF[[#This Row],[Type]]="Employee",Reference!F$6,IF(OR(PROGRAM4_STAFF[[#This Row],[Type]]="Contractor",PROGRAM4_STAFF[[#This Row],[Type]]="SOW"),Reference!F$7,0))</f>
        <v>0</v>
      </c>
      <c r="P89" s="39">
        <f>IF(PROGRAM4_STAFF[[#This Row],[Type]]="Employee",Reference!G$6,IF(OR(PROGRAM4_STAFF[[#This Row],[Type]]="Contractor",PROGRAM4_STAFF[[#This Row],[Type]]="SOW"),Reference!G$7,0))</f>
        <v>0</v>
      </c>
      <c r="Q89" s="39">
        <f>IF(PROGRAM4_STAFF[[#This Row],[Type]]="Employee",Reference!H$6,IF(OR(PROGRAM4_STAFF[[#This Row],[Type]]="Contractor",PROGRAM4_STAFF[[#This Row],[Type]]="SOW"),Reference!H$7,0))</f>
        <v>0</v>
      </c>
      <c r="R89" s="39">
        <f>IF(PROGRAM4_STAFF[[#This Row],[Type]]="Employee",Reference!I$6,IF(OR(PROGRAM4_STAFF[[#This Row],[Type]]="Contractor",PROGRAM4_STAFF[[#This Row],[Type]]="SOW"),Reference!I$7,0))</f>
        <v>0</v>
      </c>
      <c r="S89" s="39">
        <f>IF(PROGRAM4_STAFF[[#This Row],[Type]]="Employee",Reference!J$6,IF(OR(PROGRAM4_STAFF[[#This Row],[Type]]="Contractor",PROGRAM4_STAFF[[#This Row],[Type]]="SOW"),Reference!J$7,0))</f>
        <v>0</v>
      </c>
      <c r="T89" s="39">
        <f>IF(PROGRAM4_STAFF[[#This Row],[Type]]="Employee",Reference!K$6,IF(OR(PROGRAM4_STAFF[[#This Row],[Type]]="Contractor",PROGRAM4_STAFF[[#This Row],[Type]]="SOW"),Reference!K$7,0))</f>
        <v>0</v>
      </c>
      <c r="U89" s="39">
        <f>IF(PROGRAM4_STAFF[[#This Row],[Type]]="Employee",Reference!L$6,IF(OR(PROGRAM4_STAFF[[#This Row],[Type]]="Contractor",PROGRAM4_STAFF[[#This Row],[Type]]="SOW"),Reference!L$7,0))</f>
        <v>0</v>
      </c>
      <c r="V89" s="39">
        <f>IF(PROGRAM4_STAFF[[#This Row],[Type]]="Employee",Reference!M$6,IF(OR(PROGRAM4_STAFF[[#This Row],[Type]]="Contractor",PROGRAM4_STAFF[[#This Row],[Type]]="SOW"),Reference!M$7,0))</f>
        <v>0</v>
      </c>
      <c r="W89" s="39">
        <f>IF(PROGRAM4_STAFF[[#This Row],[Type]]="Employee",Reference!N$6,IF(OR(PROGRAM4_STAFF[[#This Row],[Type]]="Contractor",PROGRAM4_STAFF[[#This Row],[Type]]="SOW"),Reference!N$7,0))</f>
        <v>0</v>
      </c>
      <c r="X89" s="39">
        <f>IF(PROGRAM4_STAFF[[#This Row],[Type]]="Employee",Reference!O$6,IF(OR(PROGRAM4_STAFF[[#This Row],[Type]]="Contractor",PROGRAM4_STAFF[[#This Row],[Type]]="SOW"),Reference!O$7,0))</f>
        <v>0</v>
      </c>
      <c r="Y89" s="130">
        <f>SUM(PROGRAM4_STAFF[[#This Row],[Jan-26]:[Dec-26]])</f>
        <v>0</v>
      </c>
      <c r="Z89" s="38">
        <f>PROGRAM4_STAFF[[#This Row],[Rate]]*PROGRAM4_STAFF[[#This Row],[Total Hours]]</f>
        <v>0</v>
      </c>
      <c r="AA89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89" s="36" t="str" cm="1">
        <f t="array" ref="AB89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89" s="36" t="str" cm="1">
        <f t="array" ref="AC89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89" s="36" t="str" cm="1">
        <f t="array" ref="AD89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89" s="36" t="str" cm="1">
        <f t="array" ref="AE89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89" s="36" t="str" cm="1">
        <f t="array" ref="AF89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89" s="36" t="str" cm="1">
        <f t="array" ref="AG89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89" s="36" t="str" cm="1">
        <f t="array" ref="AH89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89" s="36" t="str" cm="1">
        <f t="array" ref="AI89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89" s="36" t="str" cm="1">
        <f t="array" ref="AJ89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89" s="36" t="str" cm="1">
        <f t="array" ref="AK89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89" s="36" t="str" cm="1">
        <f t="array" ref="AL89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90" spans="1:38" x14ac:dyDescent="0.25">
      <c r="A90" s="8" t="str">
        <f t="shared" si="3"/>
        <v>Program 4</v>
      </c>
      <c r="B90" s="2"/>
      <c r="C90" s="2"/>
      <c r="D90" s="36"/>
      <c r="E90" s="36"/>
      <c r="F90" s="2"/>
      <c r="G90" s="2"/>
      <c r="H90" s="2"/>
      <c r="I90" s="37"/>
      <c r="J90" s="37"/>
      <c r="K90" s="2"/>
      <c r="L90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90" s="39">
        <f>IF(PROGRAM4_STAFF[[#This Row],[Type]]="Employee",Reference!D$6,IF(OR(PROGRAM4_STAFF[[#This Row],[Type]]="Contractor",PROGRAM4_STAFF[[#This Row],[Type]]="SOW"),Reference!D$7,0))</f>
        <v>0</v>
      </c>
      <c r="N90" s="39">
        <f>IF(PROGRAM4_STAFF[[#This Row],[Type]]="Employee",Reference!E$6,IF(OR(PROGRAM4_STAFF[[#This Row],[Type]]="Contractor",PROGRAM4_STAFF[[#This Row],[Type]]="SOW"),Reference!E$7,0))</f>
        <v>0</v>
      </c>
      <c r="O90" s="39">
        <f>IF(PROGRAM4_STAFF[[#This Row],[Type]]="Employee",Reference!F$6,IF(OR(PROGRAM4_STAFF[[#This Row],[Type]]="Contractor",PROGRAM4_STAFF[[#This Row],[Type]]="SOW"),Reference!F$7,0))</f>
        <v>0</v>
      </c>
      <c r="P90" s="39">
        <f>IF(PROGRAM4_STAFF[[#This Row],[Type]]="Employee",Reference!G$6,IF(OR(PROGRAM4_STAFF[[#This Row],[Type]]="Contractor",PROGRAM4_STAFF[[#This Row],[Type]]="SOW"),Reference!G$7,0))</f>
        <v>0</v>
      </c>
      <c r="Q90" s="39">
        <f>IF(PROGRAM4_STAFF[[#This Row],[Type]]="Employee",Reference!H$6,IF(OR(PROGRAM4_STAFF[[#This Row],[Type]]="Contractor",PROGRAM4_STAFF[[#This Row],[Type]]="SOW"),Reference!H$7,0))</f>
        <v>0</v>
      </c>
      <c r="R90" s="39">
        <f>IF(PROGRAM4_STAFF[[#This Row],[Type]]="Employee",Reference!I$6,IF(OR(PROGRAM4_STAFF[[#This Row],[Type]]="Contractor",PROGRAM4_STAFF[[#This Row],[Type]]="SOW"),Reference!I$7,0))</f>
        <v>0</v>
      </c>
      <c r="S90" s="39">
        <f>IF(PROGRAM4_STAFF[[#This Row],[Type]]="Employee",Reference!J$6,IF(OR(PROGRAM4_STAFF[[#This Row],[Type]]="Contractor",PROGRAM4_STAFF[[#This Row],[Type]]="SOW"),Reference!J$7,0))</f>
        <v>0</v>
      </c>
      <c r="T90" s="39">
        <f>IF(PROGRAM4_STAFF[[#This Row],[Type]]="Employee",Reference!K$6,IF(OR(PROGRAM4_STAFF[[#This Row],[Type]]="Contractor",PROGRAM4_STAFF[[#This Row],[Type]]="SOW"),Reference!K$7,0))</f>
        <v>0</v>
      </c>
      <c r="U90" s="39">
        <f>IF(PROGRAM4_STAFF[[#This Row],[Type]]="Employee",Reference!L$6,IF(OR(PROGRAM4_STAFF[[#This Row],[Type]]="Contractor",PROGRAM4_STAFF[[#This Row],[Type]]="SOW"),Reference!L$7,0))</f>
        <v>0</v>
      </c>
      <c r="V90" s="39">
        <f>IF(PROGRAM4_STAFF[[#This Row],[Type]]="Employee",Reference!M$6,IF(OR(PROGRAM4_STAFF[[#This Row],[Type]]="Contractor",PROGRAM4_STAFF[[#This Row],[Type]]="SOW"),Reference!M$7,0))</f>
        <v>0</v>
      </c>
      <c r="W90" s="39">
        <f>IF(PROGRAM4_STAFF[[#This Row],[Type]]="Employee",Reference!N$6,IF(OR(PROGRAM4_STAFF[[#This Row],[Type]]="Contractor",PROGRAM4_STAFF[[#This Row],[Type]]="SOW"),Reference!N$7,0))</f>
        <v>0</v>
      </c>
      <c r="X90" s="39">
        <f>IF(PROGRAM4_STAFF[[#This Row],[Type]]="Employee",Reference!O$6,IF(OR(PROGRAM4_STAFF[[#This Row],[Type]]="Contractor",PROGRAM4_STAFF[[#This Row],[Type]]="SOW"),Reference!O$7,0))</f>
        <v>0</v>
      </c>
      <c r="Y90" s="130">
        <f>SUM(PROGRAM4_STAFF[[#This Row],[Jan-26]:[Dec-26]])</f>
        <v>0</v>
      </c>
      <c r="Z90" s="38">
        <f>PROGRAM4_STAFF[[#This Row],[Rate]]*PROGRAM4_STAFF[[#This Row],[Total Hours]]</f>
        <v>0</v>
      </c>
      <c r="AA90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90" s="36" t="str" cm="1">
        <f t="array" ref="AB90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90" s="36" t="str" cm="1">
        <f t="array" ref="AC90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90" s="36" t="str" cm="1">
        <f t="array" ref="AD90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90" s="36" t="str" cm="1">
        <f t="array" ref="AE90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90" s="36" t="str" cm="1">
        <f t="array" ref="AF90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90" s="36" t="str" cm="1">
        <f t="array" ref="AG90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90" s="36" t="str" cm="1">
        <f t="array" ref="AH90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90" s="36" t="str" cm="1">
        <f t="array" ref="AI90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90" s="36" t="str" cm="1">
        <f t="array" ref="AJ90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90" s="36" t="str" cm="1">
        <f t="array" ref="AK90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90" s="36" t="str" cm="1">
        <f t="array" ref="AL90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91" spans="1:38" x14ac:dyDescent="0.25">
      <c r="A91" s="8" t="str">
        <f t="shared" si="3"/>
        <v>Program 4</v>
      </c>
      <c r="B91" s="2"/>
      <c r="C91" s="2"/>
      <c r="D91" s="36"/>
      <c r="E91" s="36"/>
      <c r="F91" s="2"/>
      <c r="G91" s="2"/>
      <c r="H91" s="2"/>
      <c r="I91" s="37"/>
      <c r="J91" s="37"/>
      <c r="K91" s="2"/>
      <c r="L91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91" s="39">
        <f>IF(PROGRAM4_STAFF[[#This Row],[Type]]="Employee",Reference!D$6,IF(OR(PROGRAM4_STAFF[[#This Row],[Type]]="Contractor",PROGRAM4_STAFF[[#This Row],[Type]]="SOW"),Reference!D$7,0))</f>
        <v>0</v>
      </c>
      <c r="N91" s="39">
        <f>IF(PROGRAM4_STAFF[[#This Row],[Type]]="Employee",Reference!E$6,IF(OR(PROGRAM4_STAFF[[#This Row],[Type]]="Contractor",PROGRAM4_STAFF[[#This Row],[Type]]="SOW"),Reference!E$7,0))</f>
        <v>0</v>
      </c>
      <c r="O91" s="39">
        <f>IF(PROGRAM4_STAFF[[#This Row],[Type]]="Employee",Reference!F$6,IF(OR(PROGRAM4_STAFF[[#This Row],[Type]]="Contractor",PROGRAM4_STAFF[[#This Row],[Type]]="SOW"),Reference!F$7,0))</f>
        <v>0</v>
      </c>
      <c r="P91" s="39">
        <f>IF(PROGRAM4_STAFF[[#This Row],[Type]]="Employee",Reference!G$6,IF(OR(PROGRAM4_STAFF[[#This Row],[Type]]="Contractor",PROGRAM4_STAFF[[#This Row],[Type]]="SOW"),Reference!G$7,0))</f>
        <v>0</v>
      </c>
      <c r="Q91" s="39">
        <f>IF(PROGRAM4_STAFF[[#This Row],[Type]]="Employee",Reference!H$6,IF(OR(PROGRAM4_STAFF[[#This Row],[Type]]="Contractor",PROGRAM4_STAFF[[#This Row],[Type]]="SOW"),Reference!H$7,0))</f>
        <v>0</v>
      </c>
      <c r="R91" s="39">
        <f>IF(PROGRAM4_STAFF[[#This Row],[Type]]="Employee",Reference!I$6,IF(OR(PROGRAM4_STAFF[[#This Row],[Type]]="Contractor",PROGRAM4_STAFF[[#This Row],[Type]]="SOW"),Reference!I$7,0))</f>
        <v>0</v>
      </c>
      <c r="S91" s="39">
        <f>IF(PROGRAM4_STAFF[[#This Row],[Type]]="Employee",Reference!J$6,IF(OR(PROGRAM4_STAFF[[#This Row],[Type]]="Contractor",PROGRAM4_STAFF[[#This Row],[Type]]="SOW"),Reference!J$7,0))</f>
        <v>0</v>
      </c>
      <c r="T91" s="39">
        <f>IF(PROGRAM4_STAFF[[#This Row],[Type]]="Employee",Reference!K$6,IF(OR(PROGRAM4_STAFF[[#This Row],[Type]]="Contractor",PROGRAM4_STAFF[[#This Row],[Type]]="SOW"),Reference!K$7,0))</f>
        <v>0</v>
      </c>
      <c r="U91" s="39">
        <f>IF(PROGRAM4_STAFF[[#This Row],[Type]]="Employee",Reference!L$6,IF(OR(PROGRAM4_STAFF[[#This Row],[Type]]="Contractor",PROGRAM4_STAFF[[#This Row],[Type]]="SOW"),Reference!L$7,0))</f>
        <v>0</v>
      </c>
      <c r="V91" s="39">
        <f>IF(PROGRAM4_STAFF[[#This Row],[Type]]="Employee",Reference!M$6,IF(OR(PROGRAM4_STAFF[[#This Row],[Type]]="Contractor",PROGRAM4_STAFF[[#This Row],[Type]]="SOW"),Reference!M$7,0))</f>
        <v>0</v>
      </c>
      <c r="W91" s="39">
        <f>IF(PROGRAM4_STAFF[[#This Row],[Type]]="Employee",Reference!N$6,IF(OR(PROGRAM4_STAFF[[#This Row],[Type]]="Contractor",PROGRAM4_STAFF[[#This Row],[Type]]="SOW"),Reference!N$7,0))</f>
        <v>0</v>
      </c>
      <c r="X91" s="39">
        <f>IF(PROGRAM4_STAFF[[#This Row],[Type]]="Employee",Reference!O$6,IF(OR(PROGRAM4_STAFF[[#This Row],[Type]]="Contractor",PROGRAM4_STAFF[[#This Row],[Type]]="SOW"),Reference!O$7,0))</f>
        <v>0</v>
      </c>
      <c r="Y91" s="130">
        <f>SUM(PROGRAM4_STAFF[[#This Row],[Jan-26]:[Dec-26]])</f>
        <v>0</v>
      </c>
      <c r="Z91" s="38">
        <f>PROGRAM4_STAFF[[#This Row],[Rate]]*PROGRAM4_STAFF[[#This Row],[Total Hours]]</f>
        <v>0</v>
      </c>
      <c r="AA91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91" s="36" t="str" cm="1">
        <f t="array" ref="AB91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91" s="36" t="str" cm="1">
        <f t="array" ref="AC91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91" s="36" t="str" cm="1">
        <f t="array" ref="AD91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91" s="36" t="str" cm="1">
        <f t="array" ref="AE91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91" s="36" t="str" cm="1">
        <f t="array" ref="AF91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91" s="36" t="str" cm="1">
        <f t="array" ref="AG91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91" s="36" t="str" cm="1">
        <f t="array" ref="AH91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91" s="36" t="str" cm="1">
        <f t="array" ref="AI91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91" s="36" t="str" cm="1">
        <f t="array" ref="AJ91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91" s="36" t="str" cm="1">
        <f t="array" ref="AK91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91" s="36" t="str" cm="1">
        <f t="array" ref="AL91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92" spans="1:38" x14ac:dyDescent="0.25">
      <c r="A92" s="8" t="str">
        <f t="shared" si="3"/>
        <v>Program 4</v>
      </c>
      <c r="B92" s="2"/>
      <c r="C92" s="2"/>
      <c r="D92" s="36"/>
      <c r="E92" s="36"/>
      <c r="F92" s="2"/>
      <c r="G92" s="2"/>
      <c r="H92" s="2"/>
      <c r="I92" s="37"/>
      <c r="J92" s="37"/>
      <c r="K92" s="2"/>
      <c r="L92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92" s="39">
        <f>IF(PROGRAM4_STAFF[[#This Row],[Type]]="Employee",Reference!D$6,IF(OR(PROGRAM4_STAFF[[#This Row],[Type]]="Contractor",PROGRAM4_STAFF[[#This Row],[Type]]="SOW"),Reference!D$7,0))</f>
        <v>0</v>
      </c>
      <c r="N92" s="39">
        <f>IF(PROGRAM4_STAFF[[#This Row],[Type]]="Employee",Reference!E$6,IF(OR(PROGRAM4_STAFF[[#This Row],[Type]]="Contractor",PROGRAM4_STAFF[[#This Row],[Type]]="SOW"),Reference!E$7,0))</f>
        <v>0</v>
      </c>
      <c r="O92" s="39">
        <f>IF(PROGRAM4_STAFF[[#This Row],[Type]]="Employee",Reference!F$6,IF(OR(PROGRAM4_STAFF[[#This Row],[Type]]="Contractor",PROGRAM4_STAFF[[#This Row],[Type]]="SOW"),Reference!F$7,0))</f>
        <v>0</v>
      </c>
      <c r="P92" s="39">
        <f>IF(PROGRAM4_STAFF[[#This Row],[Type]]="Employee",Reference!G$6,IF(OR(PROGRAM4_STAFF[[#This Row],[Type]]="Contractor",PROGRAM4_STAFF[[#This Row],[Type]]="SOW"),Reference!G$7,0))</f>
        <v>0</v>
      </c>
      <c r="Q92" s="39">
        <f>IF(PROGRAM4_STAFF[[#This Row],[Type]]="Employee",Reference!H$6,IF(OR(PROGRAM4_STAFF[[#This Row],[Type]]="Contractor",PROGRAM4_STAFF[[#This Row],[Type]]="SOW"),Reference!H$7,0))</f>
        <v>0</v>
      </c>
      <c r="R92" s="39">
        <f>IF(PROGRAM4_STAFF[[#This Row],[Type]]="Employee",Reference!I$6,IF(OR(PROGRAM4_STAFF[[#This Row],[Type]]="Contractor",PROGRAM4_STAFF[[#This Row],[Type]]="SOW"),Reference!I$7,0))</f>
        <v>0</v>
      </c>
      <c r="S92" s="39">
        <f>IF(PROGRAM4_STAFF[[#This Row],[Type]]="Employee",Reference!J$6,IF(OR(PROGRAM4_STAFF[[#This Row],[Type]]="Contractor",PROGRAM4_STAFF[[#This Row],[Type]]="SOW"),Reference!J$7,0))</f>
        <v>0</v>
      </c>
      <c r="T92" s="39">
        <f>IF(PROGRAM4_STAFF[[#This Row],[Type]]="Employee",Reference!K$6,IF(OR(PROGRAM4_STAFF[[#This Row],[Type]]="Contractor",PROGRAM4_STAFF[[#This Row],[Type]]="SOW"),Reference!K$7,0))</f>
        <v>0</v>
      </c>
      <c r="U92" s="39">
        <f>IF(PROGRAM4_STAFF[[#This Row],[Type]]="Employee",Reference!L$6,IF(OR(PROGRAM4_STAFF[[#This Row],[Type]]="Contractor",PROGRAM4_STAFF[[#This Row],[Type]]="SOW"),Reference!L$7,0))</f>
        <v>0</v>
      </c>
      <c r="V92" s="39">
        <f>IF(PROGRAM4_STAFF[[#This Row],[Type]]="Employee",Reference!M$6,IF(OR(PROGRAM4_STAFF[[#This Row],[Type]]="Contractor",PROGRAM4_STAFF[[#This Row],[Type]]="SOW"),Reference!M$7,0))</f>
        <v>0</v>
      </c>
      <c r="W92" s="39">
        <f>IF(PROGRAM4_STAFF[[#This Row],[Type]]="Employee",Reference!N$6,IF(OR(PROGRAM4_STAFF[[#This Row],[Type]]="Contractor",PROGRAM4_STAFF[[#This Row],[Type]]="SOW"),Reference!N$7,0))</f>
        <v>0</v>
      </c>
      <c r="X92" s="39">
        <f>IF(PROGRAM4_STAFF[[#This Row],[Type]]="Employee",Reference!O$6,IF(OR(PROGRAM4_STAFF[[#This Row],[Type]]="Contractor",PROGRAM4_STAFF[[#This Row],[Type]]="SOW"),Reference!O$7,0))</f>
        <v>0</v>
      </c>
      <c r="Y92" s="130">
        <f>SUM(PROGRAM4_STAFF[[#This Row],[Jan-26]:[Dec-26]])</f>
        <v>0</v>
      </c>
      <c r="Z92" s="38">
        <f>PROGRAM4_STAFF[[#This Row],[Rate]]*PROGRAM4_STAFF[[#This Row],[Total Hours]]</f>
        <v>0</v>
      </c>
      <c r="AA92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92" s="36" t="str" cm="1">
        <f t="array" ref="AB92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92" s="36" t="str" cm="1">
        <f t="array" ref="AC92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92" s="36" t="str" cm="1">
        <f t="array" ref="AD92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92" s="36" t="str" cm="1">
        <f t="array" ref="AE92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92" s="36" t="str" cm="1">
        <f t="array" ref="AF92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92" s="36" t="str" cm="1">
        <f t="array" ref="AG92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92" s="36" t="str" cm="1">
        <f t="array" ref="AH92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92" s="36" t="str" cm="1">
        <f t="array" ref="AI92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92" s="36" t="str" cm="1">
        <f t="array" ref="AJ92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92" s="36" t="str" cm="1">
        <f t="array" ref="AK92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92" s="36" t="str" cm="1">
        <f t="array" ref="AL92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93" spans="1:38" x14ac:dyDescent="0.25">
      <c r="A93" s="8" t="str">
        <f t="shared" ref="A93:A103" si="4">$B$1</f>
        <v>Program 4</v>
      </c>
      <c r="B93" s="2"/>
      <c r="C93" s="2"/>
      <c r="D93" s="36"/>
      <c r="E93" s="36"/>
      <c r="F93" s="2"/>
      <c r="G93" s="2"/>
      <c r="H93" s="2"/>
      <c r="I93" s="37"/>
      <c r="J93" s="37"/>
      <c r="K93" s="2"/>
      <c r="L93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93" s="39">
        <f>IF(PROGRAM4_STAFF[[#This Row],[Type]]="Employee",Reference!D$6,IF(OR(PROGRAM4_STAFF[[#This Row],[Type]]="Contractor",PROGRAM4_STAFF[[#This Row],[Type]]="SOW"),Reference!D$7,0))</f>
        <v>0</v>
      </c>
      <c r="N93" s="39">
        <f>IF(PROGRAM4_STAFF[[#This Row],[Type]]="Employee",Reference!E$6,IF(OR(PROGRAM4_STAFF[[#This Row],[Type]]="Contractor",PROGRAM4_STAFF[[#This Row],[Type]]="SOW"),Reference!E$7,0))</f>
        <v>0</v>
      </c>
      <c r="O93" s="39">
        <f>IF(PROGRAM4_STAFF[[#This Row],[Type]]="Employee",Reference!F$6,IF(OR(PROGRAM4_STAFF[[#This Row],[Type]]="Contractor",PROGRAM4_STAFF[[#This Row],[Type]]="SOW"),Reference!F$7,0))</f>
        <v>0</v>
      </c>
      <c r="P93" s="39">
        <f>IF(PROGRAM4_STAFF[[#This Row],[Type]]="Employee",Reference!G$6,IF(OR(PROGRAM4_STAFF[[#This Row],[Type]]="Contractor",PROGRAM4_STAFF[[#This Row],[Type]]="SOW"),Reference!G$7,0))</f>
        <v>0</v>
      </c>
      <c r="Q93" s="39">
        <f>IF(PROGRAM4_STAFF[[#This Row],[Type]]="Employee",Reference!H$6,IF(OR(PROGRAM4_STAFF[[#This Row],[Type]]="Contractor",PROGRAM4_STAFF[[#This Row],[Type]]="SOW"),Reference!H$7,0))</f>
        <v>0</v>
      </c>
      <c r="R93" s="39">
        <f>IF(PROGRAM4_STAFF[[#This Row],[Type]]="Employee",Reference!I$6,IF(OR(PROGRAM4_STAFF[[#This Row],[Type]]="Contractor",PROGRAM4_STAFF[[#This Row],[Type]]="SOW"),Reference!I$7,0))</f>
        <v>0</v>
      </c>
      <c r="S93" s="39">
        <f>IF(PROGRAM4_STAFF[[#This Row],[Type]]="Employee",Reference!J$6,IF(OR(PROGRAM4_STAFF[[#This Row],[Type]]="Contractor",PROGRAM4_STAFF[[#This Row],[Type]]="SOW"),Reference!J$7,0))</f>
        <v>0</v>
      </c>
      <c r="T93" s="39">
        <f>IF(PROGRAM4_STAFF[[#This Row],[Type]]="Employee",Reference!K$6,IF(OR(PROGRAM4_STAFF[[#This Row],[Type]]="Contractor",PROGRAM4_STAFF[[#This Row],[Type]]="SOW"),Reference!K$7,0))</f>
        <v>0</v>
      </c>
      <c r="U93" s="39">
        <f>IF(PROGRAM4_STAFF[[#This Row],[Type]]="Employee",Reference!L$6,IF(OR(PROGRAM4_STAFF[[#This Row],[Type]]="Contractor",PROGRAM4_STAFF[[#This Row],[Type]]="SOW"),Reference!L$7,0))</f>
        <v>0</v>
      </c>
      <c r="V93" s="39">
        <f>IF(PROGRAM4_STAFF[[#This Row],[Type]]="Employee",Reference!M$6,IF(OR(PROGRAM4_STAFF[[#This Row],[Type]]="Contractor",PROGRAM4_STAFF[[#This Row],[Type]]="SOW"),Reference!M$7,0))</f>
        <v>0</v>
      </c>
      <c r="W93" s="39">
        <f>IF(PROGRAM4_STAFF[[#This Row],[Type]]="Employee",Reference!N$6,IF(OR(PROGRAM4_STAFF[[#This Row],[Type]]="Contractor",PROGRAM4_STAFF[[#This Row],[Type]]="SOW"),Reference!N$7,0))</f>
        <v>0</v>
      </c>
      <c r="X93" s="39">
        <f>IF(PROGRAM4_STAFF[[#This Row],[Type]]="Employee",Reference!O$6,IF(OR(PROGRAM4_STAFF[[#This Row],[Type]]="Contractor",PROGRAM4_STAFF[[#This Row],[Type]]="SOW"),Reference!O$7,0))</f>
        <v>0</v>
      </c>
      <c r="Y93" s="130">
        <f>SUM(PROGRAM4_STAFF[[#This Row],[Jan-26]:[Dec-26]])</f>
        <v>0</v>
      </c>
      <c r="Z93" s="38">
        <f>PROGRAM4_STAFF[[#This Row],[Rate]]*PROGRAM4_STAFF[[#This Row],[Total Hours]]</f>
        <v>0</v>
      </c>
      <c r="AA93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93" s="36" t="str" cm="1">
        <f t="array" ref="AB93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93" s="36" t="str" cm="1">
        <f t="array" ref="AC93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93" s="36" t="str" cm="1">
        <f t="array" ref="AD93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93" s="36" t="str" cm="1">
        <f t="array" ref="AE93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93" s="36" t="str" cm="1">
        <f t="array" ref="AF93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93" s="36" t="str" cm="1">
        <f t="array" ref="AG93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93" s="36" t="str" cm="1">
        <f t="array" ref="AH93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93" s="36" t="str" cm="1">
        <f t="array" ref="AI93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93" s="36" t="str" cm="1">
        <f t="array" ref="AJ93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93" s="36" t="str" cm="1">
        <f t="array" ref="AK93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93" s="36" t="str" cm="1">
        <f t="array" ref="AL93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94" spans="1:38" x14ac:dyDescent="0.25">
      <c r="A94" s="8" t="str">
        <f t="shared" si="4"/>
        <v>Program 4</v>
      </c>
      <c r="B94" s="2"/>
      <c r="C94" s="2"/>
      <c r="D94" s="36"/>
      <c r="E94" s="36"/>
      <c r="F94" s="2"/>
      <c r="G94" s="2"/>
      <c r="H94" s="2"/>
      <c r="I94" s="37"/>
      <c r="J94" s="37"/>
      <c r="K94" s="2"/>
      <c r="L94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94" s="39">
        <f>IF(PROGRAM4_STAFF[[#This Row],[Type]]="Employee",Reference!D$6,IF(OR(PROGRAM4_STAFF[[#This Row],[Type]]="Contractor",PROGRAM4_STAFF[[#This Row],[Type]]="SOW"),Reference!D$7,0))</f>
        <v>0</v>
      </c>
      <c r="N94" s="39">
        <f>IF(PROGRAM4_STAFF[[#This Row],[Type]]="Employee",Reference!E$6,IF(OR(PROGRAM4_STAFF[[#This Row],[Type]]="Contractor",PROGRAM4_STAFF[[#This Row],[Type]]="SOW"),Reference!E$7,0))</f>
        <v>0</v>
      </c>
      <c r="O94" s="39">
        <f>IF(PROGRAM4_STAFF[[#This Row],[Type]]="Employee",Reference!F$6,IF(OR(PROGRAM4_STAFF[[#This Row],[Type]]="Contractor",PROGRAM4_STAFF[[#This Row],[Type]]="SOW"),Reference!F$7,0))</f>
        <v>0</v>
      </c>
      <c r="P94" s="39">
        <f>IF(PROGRAM4_STAFF[[#This Row],[Type]]="Employee",Reference!G$6,IF(OR(PROGRAM4_STAFF[[#This Row],[Type]]="Contractor",PROGRAM4_STAFF[[#This Row],[Type]]="SOW"),Reference!G$7,0))</f>
        <v>0</v>
      </c>
      <c r="Q94" s="39">
        <f>IF(PROGRAM4_STAFF[[#This Row],[Type]]="Employee",Reference!H$6,IF(OR(PROGRAM4_STAFF[[#This Row],[Type]]="Contractor",PROGRAM4_STAFF[[#This Row],[Type]]="SOW"),Reference!H$7,0))</f>
        <v>0</v>
      </c>
      <c r="R94" s="39">
        <f>IF(PROGRAM4_STAFF[[#This Row],[Type]]="Employee",Reference!I$6,IF(OR(PROGRAM4_STAFF[[#This Row],[Type]]="Contractor",PROGRAM4_STAFF[[#This Row],[Type]]="SOW"),Reference!I$7,0))</f>
        <v>0</v>
      </c>
      <c r="S94" s="39">
        <f>IF(PROGRAM4_STAFF[[#This Row],[Type]]="Employee",Reference!J$6,IF(OR(PROGRAM4_STAFF[[#This Row],[Type]]="Contractor",PROGRAM4_STAFF[[#This Row],[Type]]="SOW"),Reference!J$7,0))</f>
        <v>0</v>
      </c>
      <c r="T94" s="39">
        <f>IF(PROGRAM4_STAFF[[#This Row],[Type]]="Employee",Reference!K$6,IF(OR(PROGRAM4_STAFF[[#This Row],[Type]]="Contractor",PROGRAM4_STAFF[[#This Row],[Type]]="SOW"),Reference!K$7,0))</f>
        <v>0</v>
      </c>
      <c r="U94" s="39">
        <f>IF(PROGRAM4_STAFF[[#This Row],[Type]]="Employee",Reference!L$6,IF(OR(PROGRAM4_STAFF[[#This Row],[Type]]="Contractor",PROGRAM4_STAFF[[#This Row],[Type]]="SOW"),Reference!L$7,0))</f>
        <v>0</v>
      </c>
      <c r="V94" s="39">
        <f>IF(PROGRAM4_STAFF[[#This Row],[Type]]="Employee",Reference!M$6,IF(OR(PROGRAM4_STAFF[[#This Row],[Type]]="Contractor",PROGRAM4_STAFF[[#This Row],[Type]]="SOW"),Reference!M$7,0))</f>
        <v>0</v>
      </c>
      <c r="W94" s="39">
        <f>IF(PROGRAM4_STAFF[[#This Row],[Type]]="Employee",Reference!N$6,IF(OR(PROGRAM4_STAFF[[#This Row],[Type]]="Contractor",PROGRAM4_STAFF[[#This Row],[Type]]="SOW"),Reference!N$7,0))</f>
        <v>0</v>
      </c>
      <c r="X94" s="39">
        <f>IF(PROGRAM4_STAFF[[#This Row],[Type]]="Employee",Reference!O$6,IF(OR(PROGRAM4_STAFF[[#This Row],[Type]]="Contractor",PROGRAM4_STAFF[[#This Row],[Type]]="SOW"),Reference!O$7,0))</f>
        <v>0</v>
      </c>
      <c r="Y94" s="130">
        <f>SUM(PROGRAM4_STAFF[[#This Row],[Jan-26]:[Dec-26]])</f>
        <v>0</v>
      </c>
      <c r="Z94" s="38">
        <f>PROGRAM4_STAFF[[#This Row],[Rate]]*PROGRAM4_STAFF[[#This Row],[Total Hours]]</f>
        <v>0</v>
      </c>
      <c r="AA94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94" s="36" t="str" cm="1">
        <f t="array" ref="AB94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94" s="36" t="str" cm="1">
        <f t="array" ref="AC94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94" s="36" t="str" cm="1">
        <f t="array" ref="AD94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94" s="36" t="str" cm="1">
        <f t="array" ref="AE94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94" s="36" t="str" cm="1">
        <f t="array" ref="AF94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94" s="36" t="str" cm="1">
        <f t="array" ref="AG94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94" s="36" t="str" cm="1">
        <f t="array" ref="AH94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94" s="36" t="str" cm="1">
        <f t="array" ref="AI94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94" s="36" t="str" cm="1">
        <f t="array" ref="AJ94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94" s="36" t="str" cm="1">
        <f t="array" ref="AK94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94" s="36" t="str" cm="1">
        <f t="array" ref="AL94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95" spans="1:38" x14ac:dyDescent="0.25">
      <c r="A95" s="8" t="str">
        <f t="shared" si="4"/>
        <v>Program 4</v>
      </c>
      <c r="B95" s="2"/>
      <c r="C95" s="2"/>
      <c r="D95" s="36"/>
      <c r="E95" s="36"/>
      <c r="F95" s="2"/>
      <c r="G95" s="2"/>
      <c r="H95" s="2"/>
      <c r="I95" s="37"/>
      <c r="J95" s="37"/>
      <c r="K95" s="2"/>
      <c r="L95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95" s="39">
        <f>IF(PROGRAM4_STAFF[[#This Row],[Type]]="Employee",Reference!D$6,IF(OR(PROGRAM4_STAFF[[#This Row],[Type]]="Contractor",PROGRAM4_STAFF[[#This Row],[Type]]="SOW"),Reference!D$7,0))</f>
        <v>0</v>
      </c>
      <c r="N95" s="39">
        <f>IF(PROGRAM4_STAFF[[#This Row],[Type]]="Employee",Reference!E$6,IF(OR(PROGRAM4_STAFF[[#This Row],[Type]]="Contractor",PROGRAM4_STAFF[[#This Row],[Type]]="SOW"),Reference!E$7,0))</f>
        <v>0</v>
      </c>
      <c r="O95" s="39">
        <f>IF(PROGRAM4_STAFF[[#This Row],[Type]]="Employee",Reference!F$6,IF(OR(PROGRAM4_STAFF[[#This Row],[Type]]="Contractor",PROGRAM4_STAFF[[#This Row],[Type]]="SOW"),Reference!F$7,0))</f>
        <v>0</v>
      </c>
      <c r="P95" s="39">
        <f>IF(PROGRAM4_STAFF[[#This Row],[Type]]="Employee",Reference!G$6,IF(OR(PROGRAM4_STAFF[[#This Row],[Type]]="Contractor",PROGRAM4_STAFF[[#This Row],[Type]]="SOW"),Reference!G$7,0))</f>
        <v>0</v>
      </c>
      <c r="Q95" s="39">
        <f>IF(PROGRAM4_STAFF[[#This Row],[Type]]="Employee",Reference!H$6,IF(OR(PROGRAM4_STAFF[[#This Row],[Type]]="Contractor",PROGRAM4_STAFF[[#This Row],[Type]]="SOW"),Reference!H$7,0))</f>
        <v>0</v>
      </c>
      <c r="R95" s="39">
        <f>IF(PROGRAM4_STAFF[[#This Row],[Type]]="Employee",Reference!I$6,IF(OR(PROGRAM4_STAFF[[#This Row],[Type]]="Contractor",PROGRAM4_STAFF[[#This Row],[Type]]="SOW"),Reference!I$7,0))</f>
        <v>0</v>
      </c>
      <c r="S95" s="39">
        <f>IF(PROGRAM4_STAFF[[#This Row],[Type]]="Employee",Reference!J$6,IF(OR(PROGRAM4_STAFF[[#This Row],[Type]]="Contractor",PROGRAM4_STAFF[[#This Row],[Type]]="SOW"),Reference!J$7,0))</f>
        <v>0</v>
      </c>
      <c r="T95" s="39">
        <f>IF(PROGRAM4_STAFF[[#This Row],[Type]]="Employee",Reference!K$6,IF(OR(PROGRAM4_STAFF[[#This Row],[Type]]="Contractor",PROGRAM4_STAFF[[#This Row],[Type]]="SOW"),Reference!K$7,0))</f>
        <v>0</v>
      </c>
      <c r="U95" s="39">
        <f>IF(PROGRAM4_STAFF[[#This Row],[Type]]="Employee",Reference!L$6,IF(OR(PROGRAM4_STAFF[[#This Row],[Type]]="Contractor",PROGRAM4_STAFF[[#This Row],[Type]]="SOW"),Reference!L$7,0))</f>
        <v>0</v>
      </c>
      <c r="V95" s="39">
        <f>IF(PROGRAM4_STAFF[[#This Row],[Type]]="Employee",Reference!M$6,IF(OR(PROGRAM4_STAFF[[#This Row],[Type]]="Contractor",PROGRAM4_STAFF[[#This Row],[Type]]="SOW"),Reference!M$7,0))</f>
        <v>0</v>
      </c>
      <c r="W95" s="39">
        <f>IF(PROGRAM4_STAFF[[#This Row],[Type]]="Employee",Reference!N$6,IF(OR(PROGRAM4_STAFF[[#This Row],[Type]]="Contractor",PROGRAM4_STAFF[[#This Row],[Type]]="SOW"),Reference!N$7,0))</f>
        <v>0</v>
      </c>
      <c r="X95" s="39">
        <f>IF(PROGRAM4_STAFF[[#This Row],[Type]]="Employee",Reference!O$6,IF(OR(PROGRAM4_STAFF[[#This Row],[Type]]="Contractor",PROGRAM4_STAFF[[#This Row],[Type]]="SOW"),Reference!O$7,0))</f>
        <v>0</v>
      </c>
      <c r="Y95" s="130">
        <f>SUM(PROGRAM4_STAFF[[#This Row],[Jan-26]:[Dec-26]])</f>
        <v>0</v>
      </c>
      <c r="Z95" s="38">
        <f>PROGRAM4_STAFF[[#This Row],[Rate]]*PROGRAM4_STAFF[[#This Row],[Total Hours]]</f>
        <v>0</v>
      </c>
      <c r="AA95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95" s="36" t="str" cm="1">
        <f t="array" ref="AB95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95" s="36" t="str" cm="1">
        <f t="array" ref="AC95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95" s="36" t="str" cm="1">
        <f t="array" ref="AD95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95" s="36" t="str" cm="1">
        <f t="array" ref="AE95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95" s="36" t="str" cm="1">
        <f t="array" ref="AF95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95" s="36" t="str" cm="1">
        <f t="array" ref="AG95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95" s="36" t="str" cm="1">
        <f t="array" ref="AH95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95" s="36" t="str" cm="1">
        <f t="array" ref="AI95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95" s="36" t="str" cm="1">
        <f t="array" ref="AJ95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95" s="36" t="str" cm="1">
        <f t="array" ref="AK95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95" s="36" t="str" cm="1">
        <f t="array" ref="AL95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96" spans="1:38" x14ac:dyDescent="0.25">
      <c r="A96" s="8" t="str">
        <f t="shared" si="4"/>
        <v>Program 4</v>
      </c>
      <c r="B96" s="2"/>
      <c r="C96" s="2"/>
      <c r="D96" s="36"/>
      <c r="E96" s="36"/>
      <c r="F96" s="2"/>
      <c r="G96" s="2"/>
      <c r="H96" s="2"/>
      <c r="I96" s="37"/>
      <c r="J96" s="37"/>
      <c r="K96" s="2"/>
      <c r="L96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96" s="39">
        <f>IF(PROGRAM4_STAFF[[#This Row],[Type]]="Employee",Reference!D$6,IF(OR(PROGRAM4_STAFF[[#This Row],[Type]]="Contractor",PROGRAM4_STAFF[[#This Row],[Type]]="SOW"),Reference!D$7,0))</f>
        <v>0</v>
      </c>
      <c r="N96" s="39">
        <f>IF(PROGRAM4_STAFF[[#This Row],[Type]]="Employee",Reference!E$6,IF(OR(PROGRAM4_STAFF[[#This Row],[Type]]="Contractor",PROGRAM4_STAFF[[#This Row],[Type]]="SOW"),Reference!E$7,0))</f>
        <v>0</v>
      </c>
      <c r="O96" s="39">
        <f>IF(PROGRAM4_STAFF[[#This Row],[Type]]="Employee",Reference!F$6,IF(OR(PROGRAM4_STAFF[[#This Row],[Type]]="Contractor",PROGRAM4_STAFF[[#This Row],[Type]]="SOW"),Reference!F$7,0))</f>
        <v>0</v>
      </c>
      <c r="P96" s="39">
        <f>IF(PROGRAM4_STAFF[[#This Row],[Type]]="Employee",Reference!G$6,IF(OR(PROGRAM4_STAFF[[#This Row],[Type]]="Contractor",PROGRAM4_STAFF[[#This Row],[Type]]="SOW"),Reference!G$7,0))</f>
        <v>0</v>
      </c>
      <c r="Q96" s="39">
        <f>IF(PROGRAM4_STAFF[[#This Row],[Type]]="Employee",Reference!H$6,IF(OR(PROGRAM4_STAFF[[#This Row],[Type]]="Contractor",PROGRAM4_STAFF[[#This Row],[Type]]="SOW"),Reference!H$7,0))</f>
        <v>0</v>
      </c>
      <c r="R96" s="39">
        <f>IF(PROGRAM4_STAFF[[#This Row],[Type]]="Employee",Reference!I$6,IF(OR(PROGRAM4_STAFF[[#This Row],[Type]]="Contractor",PROGRAM4_STAFF[[#This Row],[Type]]="SOW"),Reference!I$7,0))</f>
        <v>0</v>
      </c>
      <c r="S96" s="39">
        <f>IF(PROGRAM4_STAFF[[#This Row],[Type]]="Employee",Reference!J$6,IF(OR(PROGRAM4_STAFF[[#This Row],[Type]]="Contractor",PROGRAM4_STAFF[[#This Row],[Type]]="SOW"),Reference!J$7,0))</f>
        <v>0</v>
      </c>
      <c r="T96" s="39">
        <f>IF(PROGRAM4_STAFF[[#This Row],[Type]]="Employee",Reference!K$6,IF(OR(PROGRAM4_STAFF[[#This Row],[Type]]="Contractor",PROGRAM4_STAFF[[#This Row],[Type]]="SOW"),Reference!K$7,0))</f>
        <v>0</v>
      </c>
      <c r="U96" s="39">
        <f>IF(PROGRAM4_STAFF[[#This Row],[Type]]="Employee",Reference!L$6,IF(OR(PROGRAM4_STAFF[[#This Row],[Type]]="Contractor",PROGRAM4_STAFF[[#This Row],[Type]]="SOW"),Reference!L$7,0))</f>
        <v>0</v>
      </c>
      <c r="V96" s="39">
        <f>IF(PROGRAM4_STAFF[[#This Row],[Type]]="Employee",Reference!M$6,IF(OR(PROGRAM4_STAFF[[#This Row],[Type]]="Contractor",PROGRAM4_STAFF[[#This Row],[Type]]="SOW"),Reference!M$7,0))</f>
        <v>0</v>
      </c>
      <c r="W96" s="39">
        <f>IF(PROGRAM4_STAFF[[#This Row],[Type]]="Employee",Reference!N$6,IF(OR(PROGRAM4_STAFF[[#This Row],[Type]]="Contractor",PROGRAM4_STAFF[[#This Row],[Type]]="SOW"),Reference!N$7,0))</f>
        <v>0</v>
      </c>
      <c r="X96" s="39">
        <f>IF(PROGRAM4_STAFF[[#This Row],[Type]]="Employee",Reference!O$6,IF(OR(PROGRAM4_STAFF[[#This Row],[Type]]="Contractor",PROGRAM4_STAFF[[#This Row],[Type]]="SOW"),Reference!O$7,0))</f>
        <v>0</v>
      </c>
      <c r="Y96" s="130">
        <f>SUM(PROGRAM4_STAFF[[#This Row],[Jan-26]:[Dec-26]])</f>
        <v>0</v>
      </c>
      <c r="Z96" s="38">
        <f>PROGRAM4_STAFF[[#This Row],[Rate]]*PROGRAM4_STAFF[[#This Row],[Total Hours]]</f>
        <v>0</v>
      </c>
      <c r="AA96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96" s="36" t="str" cm="1">
        <f t="array" ref="AB96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96" s="36" t="str" cm="1">
        <f t="array" ref="AC96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96" s="36" t="str" cm="1">
        <f t="array" ref="AD96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96" s="36" t="str" cm="1">
        <f t="array" ref="AE96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96" s="36" t="str" cm="1">
        <f t="array" ref="AF96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96" s="36" t="str" cm="1">
        <f t="array" ref="AG96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96" s="36" t="str" cm="1">
        <f t="array" ref="AH96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96" s="36" t="str" cm="1">
        <f t="array" ref="AI96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96" s="36" t="str" cm="1">
        <f t="array" ref="AJ96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96" s="36" t="str" cm="1">
        <f t="array" ref="AK96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96" s="36" t="str" cm="1">
        <f t="array" ref="AL96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97" spans="1:38" x14ac:dyDescent="0.25">
      <c r="A97" s="8" t="str">
        <f t="shared" si="4"/>
        <v>Program 4</v>
      </c>
      <c r="B97" s="2"/>
      <c r="C97" s="2"/>
      <c r="D97" s="36"/>
      <c r="E97" s="36"/>
      <c r="F97" s="2"/>
      <c r="G97" s="2"/>
      <c r="H97" s="2"/>
      <c r="I97" s="37"/>
      <c r="J97" s="37"/>
      <c r="K97" s="2"/>
      <c r="L97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97" s="39">
        <f>IF(PROGRAM4_STAFF[[#This Row],[Type]]="Employee",Reference!D$6,IF(OR(PROGRAM4_STAFF[[#This Row],[Type]]="Contractor",PROGRAM4_STAFF[[#This Row],[Type]]="SOW"),Reference!D$7,0))</f>
        <v>0</v>
      </c>
      <c r="N97" s="39">
        <f>IF(PROGRAM4_STAFF[[#This Row],[Type]]="Employee",Reference!E$6,IF(OR(PROGRAM4_STAFF[[#This Row],[Type]]="Contractor",PROGRAM4_STAFF[[#This Row],[Type]]="SOW"),Reference!E$7,0))</f>
        <v>0</v>
      </c>
      <c r="O97" s="39">
        <f>IF(PROGRAM4_STAFF[[#This Row],[Type]]="Employee",Reference!F$6,IF(OR(PROGRAM4_STAFF[[#This Row],[Type]]="Contractor",PROGRAM4_STAFF[[#This Row],[Type]]="SOW"),Reference!F$7,0))</f>
        <v>0</v>
      </c>
      <c r="P97" s="39">
        <f>IF(PROGRAM4_STAFF[[#This Row],[Type]]="Employee",Reference!G$6,IF(OR(PROGRAM4_STAFF[[#This Row],[Type]]="Contractor",PROGRAM4_STAFF[[#This Row],[Type]]="SOW"),Reference!G$7,0))</f>
        <v>0</v>
      </c>
      <c r="Q97" s="39">
        <f>IF(PROGRAM4_STAFF[[#This Row],[Type]]="Employee",Reference!H$6,IF(OR(PROGRAM4_STAFF[[#This Row],[Type]]="Contractor",PROGRAM4_STAFF[[#This Row],[Type]]="SOW"),Reference!H$7,0))</f>
        <v>0</v>
      </c>
      <c r="R97" s="39">
        <f>IF(PROGRAM4_STAFF[[#This Row],[Type]]="Employee",Reference!I$6,IF(OR(PROGRAM4_STAFF[[#This Row],[Type]]="Contractor",PROGRAM4_STAFF[[#This Row],[Type]]="SOW"),Reference!I$7,0))</f>
        <v>0</v>
      </c>
      <c r="S97" s="39">
        <f>IF(PROGRAM4_STAFF[[#This Row],[Type]]="Employee",Reference!J$6,IF(OR(PROGRAM4_STAFF[[#This Row],[Type]]="Contractor",PROGRAM4_STAFF[[#This Row],[Type]]="SOW"),Reference!J$7,0))</f>
        <v>0</v>
      </c>
      <c r="T97" s="39">
        <f>IF(PROGRAM4_STAFF[[#This Row],[Type]]="Employee",Reference!K$6,IF(OR(PROGRAM4_STAFF[[#This Row],[Type]]="Contractor",PROGRAM4_STAFF[[#This Row],[Type]]="SOW"),Reference!K$7,0))</f>
        <v>0</v>
      </c>
      <c r="U97" s="39">
        <f>IF(PROGRAM4_STAFF[[#This Row],[Type]]="Employee",Reference!L$6,IF(OR(PROGRAM4_STAFF[[#This Row],[Type]]="Contractor",PROGRAM4_STAFF[[#This Row],[Type]]="SOW"),Reference!L$7,0))</f>
        <v>0</v>
      </c>
      <c r="V97" s="39">
        <f>IF(PROGRAM4_STAFF[[#This Row],[Type]]="Employee",Reference!M$6,IF(OR(PROGRAM4_STAFF[[#This Row],[Type]]="Contractor",PROGRAM4_STAFF[[#This Row],[Type]]="SOW"),Reference!M$7,0))</f>
        <v>0</v>
      </c>
      <c r="W97" s="39">
        <f>IF(PROGRAM4_STAFF[[#This Row],[Type]]="Employee",Reference!N$6,IF(OR(PROGRAM4_STAFF[[#This Row],[Type]]="Contractor",PROGRAM4_STAFF[[#This Row],[Type]]="SOW"),Reference!N$7,0))</f>
        <v>0</v>
      </c>
      <c r="X97" s="39">
        <f>IF(PROGRAM4_STAFF[[#This Row],[Type]]="Employee",Reference!O$6,IF(OR(PROGRAM4_STAFF[[#This Row],[Type]]="Contractor",PROGRAM4_STAFF[[#This Row],[Type]]="SOW"),Reference!O$7,0))</f>
        <v>0</v>
      </c>
      <c r="Y97" s="130">
        <f>SUM(PROGRAM4_STAFF[[#This Row],[Jan-26]:[Dec-26]])</f>
        <v>0</v>
      </c>
      <c r="Z97" s="38">
        <f>PROGRAM4_STAFF[[#This Row],[Rate]]*PROGRAM4_STAFF[[#This Row],[Total Hours]]</f>
        <v>0</v>
      </c>
      <c r="AA97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97" s="36" t="str" cm="1">
        <f t="array" ref="AB97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97" s="36" t="str" cm="1">
        <f t="array" ref="AC97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97" s="36" t="str" cm="1">
        <f t="array" ref="AD97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97" s="36" t="str" cm="1">
        <f t="array" ref="AE97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97" s="36" t="str" cm="1">
        <f t="array" ref="AF97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97" s="36" t="str" cm="1">
        <f t="array" ref="AG97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97" s="36" t="str" cm="1">
        <f t="array" ref="AH97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97" s="36" t="str" cm="1">
        <f t="array" ref="AI97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97" s="36" t="str" cm="1">
        <f t="array" ref="AJ97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97" s="36" t="str" cm="1">
        <f t="array" ref="AK97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97" s="36" t="str" cm="1">
        <f t="array" ref="AL97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98" spans="1:38" x14ac:dyDescent="0.25">
      <c r="A98" s="8" t="str">
        <f t="shared" si="4"/>
        <v>Program 4</v>
      </c>
      <c r="B98" s="2"/>
      <c r="C98" s="2"/>
      <c r="D98" s="36"/>
      <c r="E98" s="36"/>
      <c r="F98" s="2"/>
      <c r="G98" s="2"/>
      <c r="H98" s="2"/>
      <c r="I98" s="37"/>
      <c r="J98" s="37"/>
      <c r="K98" s="2"/>
      <c r="L98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98" s="39">
        <f>IF(PROGRAM4_STAFF[[#This Row],[Type]]="Employee",Reference!D$6,IF(OR(PROGRAM4_STAFF[[#This Row],[Type]]="Contractor",PROGRAM4_STAFF[[#This Row],[Type]]="SOW"),Reference!D$7,0))</f>
        <v>0</v>
      </c>
      <c r="N98" s="39">
        <f>IF(PROGRAM4_STAFF[[#This Row],[Type]]="Employee",Reference!E$6,IF(OR(PROGRAM4_STAFF[[#This Row],[Type]]="Contractor",PROGRAM4_STAFF[[#This Row],[Type]]="SOW"),Reference!E$7,0))</f>
        <v>0</v>
      </c>
      <c r="O98" s="39">
        <f>IF(PROGRAM4_STAFF[[#This Row],[Type]]="Employee",Reference!F$6,IF(OR(PROGRAM4_STAFF[[#This Row],[Type]]="Contractor",PROGRAM4_STAFF[[#This Row],[Type]]="SOW"),Reference!F$7,0))</f>
        <v>0</v>
      </c>
      <c r="P98" s="39">
        <f>IF(PROGRAM4_STAFF[[#This Row],[Type]]="Employee",Reference!G$6,IF(OR(PROGRAM4_STAFF[[#This Row],[Type]]="Contractor",PROGRAM4_STAFF[[#This Row],[Type]]="SOW"),Reference!G$7,0))</f>
        <v>0</v>
      </c>
      <c r="Q98" s="39">
        <f>IF(PROGRAM4_STAFF[[#This Row],[Type]]="Employee",Reference!H$6,IF(OR(PROGRAM4_STAFF[[#This Row],[Type]]="Contractor",PROGRAM4_STAFF[[#This Row],[Type]]="SOW"),Reference!H$7,0))</f>
        <v>0</v>
      </c>
      <c r="R98" s="39">
        <f>IF(PROGRAM4_STAFF[[#This Row],[Type]]="Employee",Reference!I$6,IF(OR(PROGRAM4_STAFF[[#This Row],[Type]]="Contractor",PROGRAM4_STAFF[[#This Row],[Type]]="SOW"),Reference!I$7,0))</f>
        <v>0</v>
      </c>
      <c r="S98" s="39">
        <f>IF(PROGRAM4_STAFF[[#This Row],[Type]]="Employee",Reference!J$6,IF(OR(PROGRAM4_STAFF[[#This Row],[Type]]="Contractor",PROGRAM4_STAFF[[#This Row],[Type]]="SOW"),Reference!J$7,0))</f>
        <v>0</v>
      </c>
      <c r="T98" s="39">
        <f>IF(PROGRAM4_STAFF[[#This Row],[Type]]="Employee",Reference!K$6,IF(OR(PROGRAM4_STAFF[[#This Row],[Type]]="Contractor",PROGRAM4_STAFF[[#This Row],[Type]]="SOW"),Reference!K$7,0))</f>
        <v>0</v>
      </c>
      <c r="U98" s="39">
        <f>IF(PROGRAM4_STAFF[[#This Row],[Type]]="Employee",Reference!L$6,IF(OR(PROGRAM4_STAFF[[#This Row],[Type]]="Contractor",PROGRAM4_STAFF[[#This Row],[Type]]="SOW"),Reference!L$7,0))</f>
        <v>0</v>
      </c>
      <c r="V98" s="39">
        <f>IF(PROGRAM4_STAFF[[#This Row],[Type]]="Employee",Reference!M$6,IF(OR(PROGRAM4_STAFF[[#This Row],[Type]]="Contractor",PROGRAM4_STAFF[[#This Row],[Type]]="SOW"),Reference!M$7,0))</f>
        <v>0</v>
      </c>
      <c r="W98" s="39">
        <f>IF(PROGRAM4_STAFF[[#This Row],[Type]]="Employee",Reference!N$6,IF(OR(PROGRAM4_STAFF[[#This Row],[Type]]="Contractor",PROGRAM4_STAFF[[#This Row],[Type]]="SOW"),Reference!N$7,0))</f>
        <v>0</v>
      </c>
      <c r="X98" s="39">
        <f>IF(PROGRAM4_STAFF[[#This Row],[Type]]="Employee",Reference!O$6,IF(OR(PROGRAM4_STAFF[[#This Row],[Type]]="Contractor",PROGRAM4_STAFF[[#This Row],[Type]]="SOW"),Reference!O$7,0))</f>
        <v>0</v>
      </c>
      <c r="Y98" s="130">
        <f>SUM(PROGRAM4_STAFF[[#This Row],[Jan-26]:[Dec-26]])</f>
        <v>0</v>
      </c>
      <c r="Z98" s="38">
        <f>PROGRAM4_STAFF[[#This Row],[Rate]]*PROGRAM4_STAFF[[#This Row],[Total Hours]]</f>
        <v>0</v>
      </c>
      <c r="AA98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98" s="36" t="str" cm="1">
        <f t="array" ref="AB98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98" s="36" t="str" cm="1">
        <f t="array" ref="AC98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98" s="36" t="str" cm="1">
        <f t="array" ref="AD98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98" s="36" t="str" cm="1">
        <f t="array" ref="AE98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98" s="36" t="str" cm="1">
        <f t="array" ref="AF98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98" s="36" t="str" cm="1">
        <f t="array" ref="AG98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98" s="36" t="str" cm="1">
        <f t="array" ref="AH98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98" s="36" t="str" cm="1">
        <f t="array" ref="AI98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98" s="36" t="str" cm="1">
        <f t="array" ref="AJ98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98" s="36" t="str" cm="1">
        <f t="array" ref="AK98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98" s="36" t="str" cm="1">
        <f t="array" ref="AL98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99" spans="1:38" x14ac:dyDescent="0.25">
      <c r="A99" s="8" t="str">
        <f t="shared" si="4"/>
        <v>Program 4</v>
      </c>
      <c r="B99" s="2"/>
      <c r="C99" s="2"/>
      <c r="D99" s="36"/>
      <c r="E99" s="36"/>
      <c r="F99" s="2"/>
      <c r="G99" s="2"/>
      <c r="H99" s="2"/>
      <c r="I99" s="37"/>
      <c r="J99" s="37"/>
      <c r="K99" s="2"/>
      <c r="L99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99" s="39">
        <f>IF(PROGRAM4_STAFF[[#This Row],[Type]]="Employee",Reference!D$6,IF(OR(PROGRAM4_STAFF[[#This Row],[Type]]="Contractor",PROGRAM4_STAFF[[#This Row],[Type]]="SOW"),Reference!D$7,0))</f>
        <v>0</v>
      </c>
      <c r="N99" s="39">
        <f>IF(PROGRAM4_STAFF[[#This Row],[Type]]="Employee",Reference!E$6,IF(OR(PROGRAM4_STAFF[[#This Row],[Type]]="Contractor",PROGRAM4_STAFF[[#This Row],[Type]]="SOW"),Reference!E$7,0))</f>
        <v>0</v>
      </c>
      <c r="O99" s="39">
        <f>IF(PROGRAM4_STAFF[[#This Row],[Type]]="Employee",Reference!F$6,IF(OR(PROGRAM4_STAFF[[#This Row],[Type]]="Contractor",PROGRAM4_STAFF[[#This Row],[Type]]="SOW"),Reference!F$7,0))</f>
        <v>0</v>
      </c>
      <c r="P99" s="39">
        <f>IF(PROGRAM4_STAFF[[#This Row],[Type]]="Employee",Reference!G$6,IF(OR(PROGRAM4_STAFF[[#This Row],[Type]]="Contractor",PROGRAM4_STAFF[[#This Row],[Type]]="SOW"),Reference!G$7,0))</f>
        <v>0</v>
      </c>
      <c r="Q99" s="39">
        <f>IF(PROGRAM4_STAFF[[#This Row],[Type]]="Employee",Reference!H$6,IF(OR(PROGRAM4_STAFF[[#This Row],[Type]]="Contractor",PROGRAM4_STAFF[[#This Row],[Type]]="SOW"),Reference!H$7,0))</f>
        <v>0</v>
      </c>
      <c r="R99" s="39">
        <f>IF(PROGRAM4_STAFF[[#This Row],[Type]]="Employee",Reference!I$6,IF(OR(PROGRAM4_STAFF[[#This Row],[Type]]="Contractor",PROGRAM4_STAFF[[#This Row],[Type]]="SOW"),Reference!I$7,0))</f>
        <v>0</v>
      </c>
      <c r="S99" s="39">
        <f>IF(PROGRAM4_STAFF[[#This Row],[Type]]="Employee",Reference!J$6,IF(OR(PROGRAM4_STAFF[[#This Row],[Type]]="Contractor",PROGRAM4_STAFF[[#This Row],[Type]]="SOW"),Reference!J$7,0))</f>
        <v>0</v>
      </c>
      <c r="T99" s="39">
        <f>IF(PROGRAM4_STAFF[[#This Row],[Type]]="Employee",Reference!K$6,IF(OR(PROGRAM4_STAFF[[#This Row],[Type]]="Contractor",PROGRAM4_STAFF[[#This Row],[Type]]="SOW"),Reference!K$7,0))</f>
        <v>0</v>
      </c>
      <c r="U99" s="39">
        <f>IF(PROGRAM4_STAFF[[#This Row],[Type]]="Employee",Reference!L$6,IF(OR(PROGRAM4_STAFF[[#This Row],[Type]]="Contractor",PROGRAM4_STAFF[[#This Row],[Type]]="SOW"),Reference!L$7,0))</f>
        <v>0</v>
      </c>
      <c r="V99" s="39">
        <f>IF(PROGRAM4_STAFF[[#This Row],[Type]]="Employee",Reference!M$6,IF(OR(PROGRAM4_STAFF[[#This Row],[Type]]="Contractor",PROGRAM4_STAFF[[#This Row],[Type]]="SOW"),Reference!M$7,0))</f>
        <v>0</v>
      </c>
      <c r="W99" s="39">
        <f>IF(PROGRAM4_STAFF[[#This Row],[Type]]="Employee",Reference!N$6,IF(OR(PROGRAM4_STAFF[[#This Row],[Type]]="Contractor",PROGRAM4_STAFF[[#This Row],[Type]]="SOW"),Reference!N$7,0))</f>
        <v>0</v>
      </c>
      <c r="X99" s="39">
        <f>IF(PROGRAM4_STAFF[[#This Row],[Type]]="Employee",Reference!O$6,IF(OR(PROGRAM4_STAFF[[#This Row],[Type]]="Contractor",PROGRAM4_STAFF[[#This Row],[Type]]="SOW"),Reference!O$7,0))</f>
        <v>0</v>
      </c>
      <c r="Y99" s="130">
        <f>SUM(PROGRAM4_STAFF[[#This Row],[Jan-26]:[Dec-26]])</f>
        <v>0</v>
      </c>
      <c r="Z99" s="38">
        <f>PROGRAM4_STAFF[[#This Row],[Rate]]*PROGRAM4_STAFF[[#This Row],[Total Hours]]</f>
        <v>0</v>
      </c>
      <c r="AA99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99" s="36" t="str" cm="1">
        <f t="array" ref="AB99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99" s="36" t="str" cm="1">
        <f t="array" ref="AC99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99" s="36" t="str" cm="1">
        <f t="array" ref="AD99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99" s="36" t="str" cm="1">
        <f t="array" ref="AE99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99" s="36" t="str" cm="1">
        <f t="array" ref="AF99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99" s="36" t="str" cm="1">
        <f t="array" ref="AG99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99" s="36" t="str" cm="1">
        <f t="array" ref="AH99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99" s="36" t="str" cm="1">
        <f t="array" ref="AI99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99" s="36" t="str" cm="1">
        <f t="array" ref="AJ99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99" s="36" t="str" cm="1">
        <f t="array" ref="AK99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99" s="36" t="str" cm="1">
        <f t="array" ref="AL99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100" spans="1:38" x14ac:dyDescent="0.25">
      <c r="A100" s="8" t="str">
        <f t="shared" si="4"/>
        <v>Program 4</v>
      </c>
      <c r="B100" s="2"/>
      <c r="C100" s="2"/>
      <c r="D100" s="36"/>
      <c r="E100" s="36"/>
      <c r="F100" s="2"/>
      <c r="G100" s="2"/>
      <c r="H100" s="2"/>
      <c r="I100" s="37"/>
      <c r="J100" s="37"/>
      <c r="K100" s="2"/>
      <c r="L100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100" s="39">
        <f>IF(PROGRAM4_STAFF[[#This Row],[Type]]="Employee",Reference!D$6,IF(OR(PROGRAM4_STAFF[[#This Row],[Type]]="Contractor",PROGRAM4_STAFF[[#This Row],[Type]]="SOW"),Reference!D$7,0))</f>
        <v>0</v>
      </c>
      <c r="N100" s="39">
        <f>IF(PROGRAM4_STAFF[[#This Row],[Type]]="Employee",Reference!E$6,IF(OR(PROGRAM4_STAFF[[#This Row],[Type]]="Contractor",PROGRAM4_STAFF[[#This Row],[Type]]="SOW"),Reference!E$7,0))</f>
        <v>0</v>
      </c>
      <c r="O100" s="39">
        <f>IF(PROGRAM4_STAFF[[#This Row],[Type]]="Employee",Reference!F$6,IF(OR(PROGRAM4_STAFF[[#This Row],[Type]]="Contractor",PROGRAM4_STAFF[[#This Row],[Type]]="SOW"),Reference!F$7,0))</f>
        <v>0</v>
      </c>
      <c r="P100" s="39">
        <f>IF(PROGRAM4_STAFF[[#This Row],[Type]]="Employee",Reference!G$6,IF(OR(PROGRAM4_STAFF[[#This Row],[Type]]="Contractor",PROGRAM4_STAFF[[#This Row],[Type]]="SOW"),Reference!G$7,0))</f>
        <v>0</v>
      </c>
      <c r="Q100" s="39">
        <f>IF(PROGRAM4_STAFF[[#This Row],[Type]]="Employee",Reference!H$6,IF(OR(PROGRAM4_STAFF[[#This Row],[Type]]="Contractor",PROGRAM4_STAFF[[#This Row],[Type]]="SOW"),Reference!H$7,0))</f>
        <v>0</v>
      </c>
      <c r="R100" s="39">
        <f>IF(PROGRAM4_STAFF[[#This Row],[Type]]="Employee",Reference!I$6,IF(OR(PROGRAM4_STAFF[[#This Row],[Type]]="Contractor",PROGRAM4_STAFF[[#This Row],[Type]]="SOW"),Reference!I$7,0))</f>
        <v>0</v>
      </c>
      <c r="S100" s="39">
        <f>IF(PROGRAM4_STAFF[[#This Row],[Type]]="Employee",Reference!J$6,IF(OR(PROGRAM4_STAFF[[#This Row],[Type]]="Contractor",PROGRAM4_STAFF[[#This Row],[Type]]="SOW"),Reference!J$7,0))</f>
        <v>0</v>
      </c>
      <c r="T100" s="39">
        <f>IF(PROGRAM4_STAFF[[#This Row],[Type]]="Employee",Reference!K$6,IF(OR(PROGRAM4_STAFF[[#This Row],[Type]]="Contractor",PROGRAM4_STAFF[[#This Row],[Type]]="SOW"),Reference!K$7,0))</f>
        <v>0</v>
      </c>
      <c r="U100" s="39">
        <f>IF(PROGRAM4_STAFF[[#This Row],[Type]]="Employee",Reference!L$6,IF(OR(PROGRAM4_STAFF[[#This Row],[Type]]="Contractor",PROGRAM4_STAFF[[#This Row],[Type]]="SOW"),Reference!L$7,0))</f>
        <v>0</v>
      </c>
      <c r="V100" s="39">
        <f>IF(PROGRAM4_STAFF[[#This Row],[Type]]="Employee",Reference!M$6,IF(OR(PROGRAM4_STAFF[[#This Row],[Type]]="Contractor",PROGRAM4_STAFF[[#This Row],[Type]]="SOW"),Reference!M$7,0))</f>
        <v>0</v>
      </c>
      <c r="W100" s="39">
        <f>IF(PROGRAM4_STAFF[[#This Row],[Type]]="Employee",Reference!N$6,IF(OR(PROGRAM4_STAFF[[#This Row],[Type]]="Contractor",PROGRAM4_STAFF[[#This Row],[Type]]="SOW"),Reference!N$7,0))</f>
        <v>0</v>
      </c>
      <c r="X100" s="39">
        <f>IF(PROGRAM4_STAFF[[#This Row],[Type]]="Employee",Reference!O$6,IF(OR(PROGRAM4_STAFF[[#This Row],[Type]]="Contractor",PROGRAM4_STAFF[[#This Row],[Type]]="SOW"),Reference!O$7,0))</f>
        <v>0</v>
      </c>
      <c r="Y100" s="130">
        <f>SUM(PROGRAM4_STAFF[[#This Row],[Jan-26]:[Dec-26]])</f>
        <v>0</v>
      </c>
      <c r="Z100" s="38">
        <f>PROGRAM4_STAFF[[#This Row],[Rate]]*PROGRAM4_STAFF[[#This Row],[Total Hours]]</f>
        <v>0</v>
      </c>
      <c r="AA100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100" s="36" t="str" cm="1">
        <f t="array" ref="AB100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100" s="36" t="str" cm="1">
        <f t="array" ref="AC100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100" s="36" t="str" cm="1">
        <f t="array" ref="AD100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100" s="36" t="str" cm="1">
        <f t="array" ref="AE100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100" s="36" t="str" cm="1">
        <f t="array" ref="AF100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100" s="36" t="str" cm="1">
        <f t="array" ref="AG100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100" s="36" t="str" cm="1">
        <f t="array" ref="AH100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100" s="36" t="str" cm="1">
        <f t="array" ref="AI100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100" s="36" t="str" cm="1">
        <f t="array" ref="AJ100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100" s="36" t="str" cm="1">
        <f t="array" ref="AK100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100" s="36" t="str" cm="1">
        <f t="array" ref="AL100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101" spans="1:38" x14ac:dyDescent="0.25">
      <c r="A101" s="8" t="str">
        <f t="shared" si="4"/>
        <v>Program 4</v>
      </c>
      <c r="B101" s="2"/>
      <c r="C101" s="2"/>
      <c r="D101" s="36"/>
      <c r="E101" s="36"/>
      <c r="F101" s="2"/>
      <c r="G101" s="2"/>
      <c r="H101" s="2"/>
      <c r="I101" s="37"/>
      <c r="J101" s="37"/>
      <c r="K101" s="2"/>
      <c r="L101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101" s="39">
        <f>IF(PROGRAM4_STAFF[[#This Row],[Type]]="Employee",Reference!D$6,IF(OR(PROGRAM4_STAFF[[#This Row],[Type]]="Contractor",PROGRAM4_STAFF[[#This Row],[Type]]="SOW"),Reference!D$7,0))</f>
        <v>0</v>
      </c>
      <c r="N101" s="39">
        <f>IF(PROGRAM4_STAFF[[#This Row],[Type]]="Employee",Reference!E$6,IF(OR(PROGRAM4_STAFF[[#This Row],[Type]]="Contractor",PROGRAM4_STAFF[[#This Row],[Type]]="SOW"),Reference!E$7,0))</f>
        <v>0</v>
      </c>
      <c r="O101" s="39">
        <f>IF(PROGRAM4_STAFF[[#This Row],[Type]]="Employee",Reference!F$6,IF(OR(PROGRAM4_STAFF[[#This Row],[Type]]="Contractor",PROGRAM4_STAFF[[#This Row],[Type]]="SOW"),Reference!F$7,0))</f>
        <v>0</v>
      </c>
      <c r="P101" s="39">
        <f>IF(PROGRAM4_STAFF[[#This Row],[Type]]="Employee",Reference!G$6,IF(OR(PROGRAM4_STAFF[[#This Row],[Type]]="Contractor",PROGRAM4_STAFF[[#This Row],[Type]]="SOW"),Reference!G$7,0))</f>
        <v>0</v>
      </c>
      <c r="Q101" s="39">
        <f>IF(PROGRAM4_STAFF[[#This Row],[Type]]="Employee",Reference!H$6,IF(OR(PROGRAM4_STAFF[[#This Row],[Type]]="Contractor",PROGRAM4_STAFF[[#This Row],[Type]]="SOW"),Reference!H$7,0))</f>
        <v>0</v>
      </c>
      <c r="R101" s="39">
        <f>IF(PROGRAM4_STAFF[[#This Row],[Type]]="Employee",Reference!I$6,IF(OR(PROGRAM4_STAFF[[#This Row],[Type]]="Contractor",PROGRAM4_STAFF[[#This Row],[Type]]="SOW"),Reference!I$7,0))</f>
        <v>0</v>
      </c>
      <c r="S101" s="39">
        <f>IF(PROGRAM4_STAFF[[#This Row],[Type]]="Employee",Reference!J$6,IF(OR(PROGRAM4_STAFF[[#This Row],[Type]]="Contractor",PROGRAM4_STAFF[[#This Row],[Type]]="SOW"),Reference!J$7,0))</f>
        <v>0</v>
      </c>
      <c r="T101" s="39">
        <f>IF(PROGRAM4_STAFF[[#This Row],[Type]]="Employee",Reference!K$6,IF(OR(PROGRAM4_STAFF[[#This Row],[Type]]="Contractor",PROGRAM4_STAFF[[#This Row],[Type]]="SOW"),Reference!K$7,0))</f>
        <v>0</v>
      </c>
      <c r="U101" s="39">
        <f>IF(PROGRAM4_STAFF[[#This Row],[Type]]="Employee",Reference!L$6,IF(OR(PROGRAM4_STAFF[[#This Row],[Type]]="Contractor",PROGRAM4_STAFF[[#This Row],[Type]]="SOW"),Reference!L$7,0))</f>
        <v>0</v>
      </c>
      <c r="V101" s="39">
        <f>IF(PROGRAM4_STAFF[[#This Row],[Type]]="Employee",Reference!M$6,IF(OR(PROGRAM4_STAFF[[#This Row],[Type]]="Contractor",PROGRAM4_STAFF[[#This Row],[Type]]="SOW"),Reference!M$7,0))</f>
        <v>0</v>
      </c>
      <c r="W101" s="39">
        <f>IF(PROGRAM4_STAFF[[#This Row],[Type]]="Employee",Reference!N$6,IF(OR(PROGRAM4_STAFF[[#This Row],[Type]]="Contractor",PROGRAM4_STAFF[[#This Row],[Type]]="SOW"),Reference!N$7,0))</f>
        <v>0</v>
      </c>
      <c r="X101" s="39">
        <f>IF(PROGRAM4_STAFF[[#This Row],[Type]]="Employee",Reference!O$6,IF(OR(PROGRAM4_STAFF[[#This Row],[Type]]="Contractor",PROGRAM4_STAFF[[#This Row],[Type]]="SOW"),Reference!O$7,0))</f>
        <v>0</v>
      </c>
      <c r="Y101" s="130">
        <f>SUM(PROGRAM4_STAFF[[#This Row],[Jan-26]:[Dec-26]])</f>
        <v>0</v>
      </c>
      <c r="Z101" s="38">
        <f>PROGRAM4_STAFF[[#This Row],[Rate]]*PROGRAM4_STAFF[[#This Row],[Total Hours]]</f>
        <v>0</v>
      </c>
      <c r="AA101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101" s="36" t="str" cm="1">
        <f t="array" ref="AB101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101" s="36" t="str" cm="1">
        <f t="array" ref="AC101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101" s="36" t="str" cm="1">
        <f t="array" ref="AD101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101" s="36" t="str" cm="1">
        <f t="array" ref="AE101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101" s="36" t="str" cm="1">
        <f t="array" ref="AF101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101" s="36" t="str" cm="1">
        <f t="array" ref="AG101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101" s="36" t="str" cm="1">
        <f t="array" ref="AH101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101" s="36" t="str" cm="1">
        <f t="array" ref="AI101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101" s="36" t="str" cm="1">
        <f t="array" ref="AJ101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101" s="36" t="str" cm="1">
        <f t="array" ref="AK101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101" s="36" t="str" cm="1">
        <f t="array" ref="AL101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102" spans="1:38" x14ac:dyDescent="0.25">
      <c r="A102" s="8" t="str">
        <f t="shared" si="4"/>
        <v>Program 4</v>
      </c>
      <c r="B102" s="2"/>
      <c r="C102" s="2"/>
      <c r="D102" s="36"/>
      <c r="E102" s="36"/>
      <c r="F102" s="2"/>
      <c r="G102" s="2"/>
      <c r="H102" s="2"/>
      <c r="I102" s="37"/>
      <c r="J102" s="37"/>
      <c r="K102" s="2"/>
      <c r="L102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102" s="39">
        <f>IF(PROGRAM4_STAFF[[#This Row],[Type]]="Employee",Reference!D$6,IF(OR(PROGRAM4_STAFF[[#This Row],[Type]]="Contractor",PROGRAM4_STAFF[[#This Row],[Type]]="SOW"),Reference!D$7,0))</f>
        <v>0</v>
      </c>
      <c r="N102" s="39">
        <f>IF(PROGRAM4_STAFF[[#This Row],[Type]]="Employee",Reference!E$6,IF(OR(PROGRAM4_STAFF[[#This Row],[Type]]="Contractor",PROGRAM4_STAFF[[#This Row],[Type]]="SOW"),Reference!E$7,0))</f>
        <v>0</v>
      </c>
      <c r="O102" s="39">
        <f>IF(PROGRAM4_STAFF[[#This Row],[Type]]="Employee",Reference!F$6,IF(OR(PROGRAM4_STAFF[[#This Row],[Type]]="Contractor",PROGRAM4_STAFF[[#This Row],[Type]]="SOW"),Reference!F$7,0))</f>
        <v>0</v>
      </c>
      <c r="P102" s="39">
        <f>IF(PROGRAM4_STAFF[[#This Row],[Type]]="Employee",Reference!G$6,IF(OR(PROGRAM4_STAFF[[#This Row],[Type]]="Contractor",PROGRAM4_STAFF[[#This Row],[Type]]="SOW"),Reference!G$7,0))</f>
        <v>0</v>
      </c>
      <c r="Q102" s="39">
        <f>IF(PROGRAM4_STAFF[[#This Row],[Type]]="Employee",Reference!H$6,IF(OR(PROGRAM4_STAFF[[#This Row],[Type]]="Contractor",PROGRAM4_STAFF[[#This Row],[Type]]="SOW"),Reference!H$7,0))</f>
        <v>0</v>
      </c>
      <c r="R102" s="39">
        <f>IF(PROGRAM4_STAFF[[#This Row],[Type]]="Employee",Reference!I$6,IF(OR(PROGRAM4_STAFF[[#This Row],[Type]]="Contractor",PROGRAM4_STAFF[[#This Row],[Type]]="SOW"),Reference!I$7,0))</f>
        <v>0</v>
      </c>
      <c r="S102" s="39">
        <f>IF(PROGRAM4_STAFF[[#This Row],[Type]]="Employee",Reference!J$6,IF(OR(PROGRAM4_STAFF[[#This Row],[Type]]="Contractor",PROGRAM4_STAFF[[#This Row],[Type]]="SOW"),Reference!J$7,0))</f>
        <v>0</v>
      </c>
      <c r="T102" s="39">
        <f>IF(PROGRAM4_STAFF[[#This Row],[Type]]="Employee",Reference!K$6,IF(OR(PROGRAM4_STAFF[[#This Row],[Type]]="Contractor",PROGRAM4_STAFF[[#This Row],[Type]]="SOW"),Reference!K$7,0))</f>
        <v>0</v>
      </c>
      <c r="U102" s="39">
        <f>IF(PROGRAM4_STAFF[[#This Row],[Type]]="Employee",Reference!L$6,IF(OR(PROGRAM4_STAFF[[#This Row],[Type]]="Contractor",PROGRAM4_STAFF[[#This Row],[Type]]="SOW"),Reference!L$7,0))</f>
        <v>0</v>
      </c>
      <c r="V102" s="39">
        <f>IF(PROGRAM4_STAFF[[#This Row],[Type]]="Employee",Reference!M$6,IF(OR(PROGRAM4_STAFF[[#This Row],[Type]]="Contractor",PROGRAM4_STAFF[[#This Row],[Type]]="SOW"),Reference!M$7,0))</f>
        <v>0</v>
      </c>
      <c r="W102" s="39">
        <f>IF(PROGRAM4_STAFF[[#This Row],[Type]]="Employee",Reference!N$6,IF(OR(PROGRAM4_STAFF[[#This Row],[Type]]="Contractor",PROGRAM4_STAFF[[#This Row],[Type]]="SOW"),Reference!N$7,0))</f>
        <v>0</v>
      </c>
      <c r="X102" s="39">
        <f>IF(PROGRAM4_STAFF[[#This Row],[Type]]="Employee",Reference!O$6,IF(OR(PROGRAM4_STAFF[[#This Row],[Type]]="Contractor",PROGRAM4_STAFF[[#This Row],[Type]]="SOW"),Reference!O$7,0))</f>
        <v>0</v>
      </c>
      <c r="Y102" s="130">
        <f>SUM(PROGRAM4_STAFF[[#This Row],[Jan-26]:[Dec-26]])</f>
        <v>0</v>
      </c>
      <c r="Z102" s="38">
        <f>PROGRAM4_STAFF[[#This Row],[Rate]]*PROGRAM4_STAFF[[#This Row],[Total Hours]]</f>
        <v>0</v>
      </c>
      <c r="AA102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102" s="36" t="str" cm="1">
        <f t="array" ref="AB102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102" s="36" t="str" cm="1">
        <f t="array" ref="AC102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102" s="36" t="str" cm="1">
        <f t="array" ref="AD102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102" s="36" t="str" cm="1">
        <f t="array" ref="AE102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102" s="36" t="str" cm="1">
        <f t="array" ref="AF102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102" s="36" t="str" cm="1">
        <f t="array" ref="AG102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102" s="36" t="str" cm="1">
        <f t="array" ref="AH102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102" s="36" t="str" cm="1">
        <f t="array" ref="AI102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102" s="36" t="str" cm="1">
        <f t="array" ref="AJ102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102" s="36" t="str" cm="1">
        <f t="array" ref="AK102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102" s="36" t="str" cm="1">
        <f t="array" ref="AL102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103" spans="1:38" x14ac:dyDescent="0.25">
      <c r="A103" s="8" t="str">
        <f t="shared" si="4"/>
        <v>Program 4</v>
      </c>
      <c r="B103" s="2"/>
      <c r="C103" s="2"/>
      <c r="D103" s="36"/>
      <c r="E103" s="36"/>
      <c r="F103" s="2"/>
      <c r="G103" s="2"/>
      <c r="H103" s="2"/>
      <c r="I103" s="37"/>
      <c r="J103" s="37"/>
      <c r="K103" s="2"/>
      <c r="L103" s="38">
        <f>IF(AND(PROGRAM4_STAFF[[#This Row],[Type]]="",PROGRAM4_STAFF[[#This Row],[Country]]=""),0,IF(AND(PROGRAM4_STAFF[[#This Row],[Type]]="Employee",PROGRAM4_STAFF[[#This Row],[Country]]="United States"),Reference!$S$5,IF(AND(PROGRAM4_STAFF[[#This Row],[Type]]&lt;&gt;"Employee",PROGRAM4_STAFF[[#This Row],[Country]]="United States"),Reference!$S$6,IF(AND(PROGRAM4_STAFF[[#This Row],[Type]]="Employee",PROGRAM4_STAFF[[#This Row],[Country]]&lt;&gt;"United States"),Reference!$S$7,IF(AND(PROGRAM4_STAFF[[#This Row],[Type]]&lt;&gt;"Employee",PROGRAM4_STAFF[[#This Row],[Country]]&lt;&gt;"United States"),Reference!$S$8,0)))))</f>
        <v>0</v>
      </c>
      <c r="M103" s="39">
        <f>IF(PROGRAM4_STAFF[[#This Row],[Type]]="Employee",Reference!D$6,IF(OR(PROGRAM4_STAFF[[#This Row],[Type]]="Contractor",PROGRAM4_STAFF[[#This Row],[Type]]="SOW"),Reference!D$7,0))</f>
        <v>0</v>
      </c>
      <c r="N103" s="39">
        <f>IF(PROGRAM4_STAFF[[#This Row],[Type]]="Employee",Reference!E$6,IF(OR(PROGRAM4_STAFF[[#This Row],[Type]]="Contractor",PROGRAM4_STAFF[[#This Row],[Type]]="SOW"),Reference!E$7,0))</f>
        <v>0</v>
      </c>
      <c r="O103" s="39">
        <f>IF(PROGRAM4_STAFF[[#This Row],[Type]]="Employee",Reference!F$6,IF(OR(PROGRAM4_STAFF[[#This Row],[Type]]="Contractor",PROGRAM4_STAFF[[#This Row],[Type]]="SOW"),Reference!F$7,0))</f>
        <v>0</v>
      </c>
      <c r="P103" s="39">
        <f>IF(PROGRAM4_STAFF[[#This Row],[Type]]="Employee",Reference!G$6,IF(OR(PROGRAM4_STAFF[[#This Row],[Type]]="Contractor",PROGRAM4_STAFF[[#This Row],[Type]]="SOW"),Reference!G$7,0))</f>
        <v>0</v>
      </c>
      <c r="Q103" s="39">
        <f>IF(PROGRAM4_STAFF[[#This Row],[Type]]="Employee",Reference!H$6,IF(OR(PROGRAM4_STAFF[[#This Row],[Type]]="Contractor",PROGRAM4_STAFF[[#This Row],[Type]]="SOW"),Reference!H$7,0))</f>
        <v>0</v>
      </c>
      <c r="R103" s="39">
        <f>IF(PROGRAM4_STAFF[[#This Row],[Type]]="Employee",Reference!I$6,IF(OR(PROGRAM4_STAFF[[#This Row],[Type]]="Contractor",PROGRAM4_STAFF[[#This Row],[Type]]="SOW"),Reference!I$7,0))</f>
        <v>0</v>
      </c>
      <c r="S103" s="39">
        <f>IF(PROGRAM4_STAFF[[#This Row],[Type]]="Employee",Reference!J$6,IF(OR(PROGRAM4_STAFF[[#This Row],[Type]]="Contractor",PROGRAM4_STAFF[[#This Row],[Type]]="SOW"),Reference!J$7,0))</f>
        <v>0</v>
      </c>
      <c r="T103" s="39">
        <f>IF(PROGRAM4_STAFF[[#This Row],[Type]]="Employee",Reference!K$6,IF(OR(PROGRAM4_STAFF[[#This Row],[Type]]="Contractor",PROGRAM4_STAFF[[#This Row],[Type]]="SOW"),Reference!K$7,0))</f>
        <v>0</v>
      </c>
      <c r="U103" s="39">
        <f>IF(PROGRAM4_STAFF[[#This Row],[Type]]="Employee",Reference!L$6,IF(OR(PROGRAM4_STAFF[[#This Row],[Type]]="Contractor",PROGRAM4_STAFF[[#This Row],[Type]]="SOW"),Reference!L$7,0))</f>
        <v>0</v>
      </c>
      <c r="V103" s="39">
        <f>IF(PROGRAM4_STAFF[[#This Row],[Type]]="Employee",Reference!M$6,IF(OR(PROGRAM4_STAFF[[#This Row],[Type]]="Contractor",PROGRAM4_STAFF[[#This Row],[Type]]="SOW"),Reference!M$7,0))</f>
        <v>0</v>
      </c>
      <c r="W103" s="39">
        <f>IF(PROGRAM4_STAFF[[#This Row],[Type]]="Employee",Reference!N$6,IF(OR(PROGRAM4_STAFF[[#This Row],[Type]]="Contractor",PROGRAM4_STAFF[[#This Row],[Type]]="SOW"),Reference!N$7,0))</f>
        <v>0</v>
      </c>
      <c r="X103" s="39">
        <f>IF(PROGRAM4_STAFF[[#This Row],[Type]]="Employee",Reference!O$6,IF(OR(PROGRAM4_STAFF[[#This Row],[Type]]="Contractor",PROGRAM4_STAFF[[#This Row],[Type]]="SOW"),Reference!O$7,0))</f>
        <v>0</v>
      </c>
      <c r="Y103" s="130">
        <f>SUM(PROGRAM4_STAFF[[#This Row],[Jan-26]:[Dec-26]])</f>
        <v>0</v>
      </c>
      <c r="Z103" s="38">
        <f>PROGRAM4_STAFF[[#This Row],[Rate]]*PROGRAM4_STAFF[[#This Row],[Total Hours]]</f>
        <v>0</v>
      </c>
      <c r="AA103" s="36" t="str">
        <f>IF(AND(PROGRAM4_STAFF[[#This Row],[Status]]&lt;&gt;"",PROGRAM4_STAFF[[#This Row],[Feb Movement]]="",PROGRAM4_STAFF[[#This Row],[Mar Movement]]="",PROGRAM4_STAFF[[#This Row],[Apr Movement]]="",PROGRAM4_STAFF[[#This Row],[May Movement]]="",PROGRAM4_STAFF[[#This Row],[Jun Movement]]="",PROGRAM4_STAFF[[#This Row],[Jul Movement]]="",PROGRAM4_STAFF[[#This Row],[Aug Movement]]="",PROGRAM4_STAFF[[#This Row],[Sep Movement]]="",PROGRAM4_STAFF[[#This Row],[Oct Movement]]="",PROGRAM4_STAFF[[#This Row],[Nov Movement]]="",PROGRAM4_STAFF[[#This Row],[Dec Movement]]=""),PROGRAM4_STAFF[[#This Row],[Status]],"")</f>
        <v/>
      </c>
      <c r="AB103" s="36" t="str" cm="1">
        <f t="array" ref="AB103">IF(AND(PROGRAM4_STAFF[[#This Row],[Status]:[Status]]="New Hire",PROGRAM4_STAFF[[#This Row],[Jan-26]]=0,PROGRAM4_STAFF[[#This Row],[Feb-26]]&gt;0),"New Hire",IF(AND(PROGRAM4_STAFF[[#This Row],[Status]:[Status]]="Left Company",PROGRAM4_STAFF[[#This Row],[Jan-26]]&gt;0,PROGRAM4_STAFF[[#This Row],[Feb-26]]=0),"Left Company",IF(AND(PROGRAM4_STAFF[[#This Row],[Status]:[Status]]="Transfer In",PROGRAM4_STAFF[[#This Row],[Jan-26]]=0,PROGRAM4_STAFF[[#This Row],[Feb-26]]&gt;0),"Transfer In",IF(AND(PROGRAM4_STAFF[[#This Row],[Status]:[Status]]="Transfer Out",PROGRAM4_STAFF[[#This Row],[Jan-26]]&gt;0,PROGRAM4_STAFF[[#This Row],[Feb-26]]=0),"Transfer Out",""))))</f>
        <v/>
      </c>
      <c r="AC103" s="36" t="str" cm="1">
        <f t="array" ref="AC103">IF(AND(PROGRAM4_STAFF[[#This Row],[Status]:[Status]]="New Hire",PROGRAM4_STAFF[[#This Row],[Feb-26]]=0,PROGRAM4_STAFF[[#This Row],[Mar-26]]&gt;0),"New Hire",IF(AND(PROGRAM4_STAFF[[#This Row],[Status]:[Status]]="Left Company",PROGRAM4_STAFF[[#This Row],[Feb-26]]&gt;0,PROGRAM4_STAFF[[#This Row],[Mar-26]]=0),"Left Company",IF(AND(PROGRAM4_STAFF[[#This Row],[Status]:[Status]]="Transfer In",PROGRAM4_STAFF[[#This Row],[Feb-26]]=0,PROGRAM4_STAFF[[#This Row],[Mar-26]]&gt;0),"Transfer In",IF(AND(PROGRAM4_STAFF[[#This Row],[Status]:[Status]]="Transfer Out",PROGRAM4_STAFF[[#This Row],[Feb-26]]&gt;0,PROGRAM4_STAFF[[#This Row],[Mar-26]]=0),"Transfer Out",""))))</f>
        <v/>
      </c>
      <c r="AD103" s="36" t="str" cm="1">
        <f t="array" ref="AD103">IF(AND(PROGRAM4_STAFF[[#This Row],[Status]:[Status]]="New Hire",PROGRAM4_STAFF[[#This Row],[Mar-26]]=0,PROGRAM4_STAFF[[#This Row],[Apr-26]]&gt;0),"New Hire",IF(AND(PROGRAM4_STAFF[[#This Row],[Status]:[Status]]="Left Company",PROGRAM4_STAFF[[#This Row],[Mar-26]]&gt;0,PROGRAM4_STAFF[[#This Row],[Apr-26]]=0),"Left Company",IF(AND(PROGRAM4_STAFF[[#This Row],[Status]:[Status]]="Transfer In",PROGRAM4_STAFF[[#This Row],[Mar-26]]=0,PROGRAM4_STAFF[[#This Row],[Apr-26]]&gt;0),"Transfer In",IF(AND(PROGRAM4_STAFF[[#This Row],[Status]:[Status]]="Transfer Out",PROGRAM4_STAFF[[#This Row],[Mar-26]]&gt;0,PROGRAM4_STAFF[[#This Row],[Apr-26]]=0),"Transfer Out",""))))</f>
        <v/>
      </c>
      <c r="AE103" s="36" t="str" cm="1">
        <f t="array" ref="AE103">IF(AND(PROGRAM4_STAFF[[#This Row],[Status]:[Status]]="New Hire",PROGRAM4_STAFF[[#This Row],[Apr-26]]=0,PROGRAM4_STAFF[[#This Row],[May-26]]&gt;0),"New Hire",IF(AND(PROGRAM4_STAFF[[#This Row],[Status]:[Status]]="Left Company",PROGRAM4_STAFF[[#This Row],[Apr-26]]&gt;0,PROGRAM4_STAFF[[#This Row],[May-26]]=0),"Left Company",IF(AND(PROGRAM4_STAFF[[#This Row],[Status]:[Status]]="Transfer In",PROGRAM4_STAFF[[#This Row],[Apr-26]]=0,PROGRAM4_STAFF[[#This Row],[May-26]]&gt;0),"Transfer In",IF(AND(PROGRAM4_STAFF[[#This Row],[Status]:[Status]]="Transfer Out",PROGRAM4_STAFF[[#This Row],[Apr-26]]&gt;0,PROGRAM4_STAFF[[#This Row],[May-26]]=0),"Transfer Out",""))))</f>
        <v/>
      </c>
      <c r="AF103" s="36" t="str" cm="1">
        <f t="array" ref="AF103">IF(AND(PROGRAM4_STAFF[[#This Row],[Status]:[Status]]="New Hire",PROGRAM4_STAFF[[#This Row],[May-26]]=0,PROGRAM4_STAFF[[#This Row],[Jun-26]]&gt;0),"New Hire",IF(AND(PROGRAM4_STAFF[[#This Row],[Status]:[Status]]="Left Company",PROGRAM4_STAFF[[#This Row],[May-26]]&gt;0,PROGRAM4_STAFF[[#This Row],[Jun-26]]=0),"Left Company",IF(AND(PROGRAM4_STAFF[[#This Row],[Status]:[Status]]="Transfer In",PROGRAM4_STAFF[[#This Row],[May-26]]=0,PROGRAM4_STAFF[[#This Row],[Jun-26]]&gt;0),"Transfer In",IF(AND(PROGRAM4_STAFF[[#This Row],[Status]:[Status]]="Transfer Out",PROGRAM4_STAFF[[#This Row],[May-26]]&gt;0,PROGRAM4_STAFF[[#This Row],[Jun-26]]=0),"Transfer Out",""))))</f>
        <v/>
      </c>
      <c r="AG103" s="36" t="str" cm="1">
        <f t="array" ref="AG103">IF(AND(PROGRAM4_STAFF[[#This Row],[Status]:[Status]]="New Hire",PROGRAM4_STAFF[[#This Row],[Jun-26]]=0,PROGRAM4_STAFF[[#This Row],[Jul-26]]&gt;0),"New Hire",IF(AND(PROGRAM4_STAFF[[#This Row],[Status]:[Status]]="Left Company",PROGRAM4_STAFF[[#This Row],[Jun-26]]&gt;0,PROGRAM4_STAFF[[#This Row],[Jul-26]]=0),"Left Company",IF(AND(PROGRAM4_STAFF[[#This Row],[Status]:[Status]]="Transfer In",PROGRAM4_STAFF[[#This Row],[Jun-26]]=0,PROGRAM4_STAFF[[#This Row],[Jul-26]]&gt;0),"Transfer In",IF(AND(PROGRAM4_STAFF[[#This Row],[Status]:[Status]]="Transfer Out",PROGRAM4_STAFF[[#This Row],[Jun-26]]&gt;0,PROGRAM4_STAFF[[#This Row],[Jul-26]]=0),"Transfer Out",""))))</f>
        <v/>
      </c>
      <c r="AH103" s="36" t="str" cm="1">
        <f t="array" ref="AH103">IF(AND(PROGRAM4_STAFF[[#This Row],[Status]:[Status]]="New Hire",PROGRAM4_STAFF[[#This Row],[Jul-26]]=0,PROGRAM4_STAFF[[#This Row],[Aug-26]]&gt;0),"New Hire",IF(AND(PROGRAM4_STAFF[[#This Row],[Status]:[Status]]="Left Company",PROGRAM4_STAFF[[#This Row],[Jul-26]]&gt;0,PROGRAM4_STAFF[[#This Row],[Aug-26]]=0),"Left Company",IF(AND(PROGRAM4_STAFF[[#This Row],[Status]:[Status]]="Transfer In",PROGRAM4_STAFF[[#This Row],[Jul-26]]=0,PROGRAM4_STAFF[[#This Row],[Aug-26]]&gt;0),"Transfer In",IF(AND(PROGRAM4_STAFF[[#This Row],[Status]:[Status]]="Transfer Out",PROGRAM4_STAFF[[#This Row],[Jul-26]]&gt;0,PROGRAM4_STAFF[[#This Row],[Aug-26]]=0),"Transfer Out",""))))</f>
        <v/>
      </c>
      <c r="AI103" s="36" t="str" cm="1">
        <f t="array" ref="AI103">IF(AND(PROGRAM4_STAFF[[#This Row],[Status]:[Status]]="New Hire",PROGRAM4_STAFF[[#This Row],[Aug-26]]=0,PROGRAM4_STAFF[[#This Row],[Sep-26]]&gt;0),"New Hire",IF(AND(PROGRAM4_STAFF[[#This Row],[Status]:[Status]]="Left Company",PROGRAM4_STAFF[[#This Row],[Aug-26]]&gt;0,PROGRAM4_STAFF[[#This Row],[Sep-26]]=0),"Left Company",IF(AND(PROGRAM4_STAFF[[#This Row],[Status]:[Status]]="Transfer In",PROGRAM4_STAFF[[#This Row],[Aug-26]]=0,PROGRAM4_STAFF[[#This Row],[Sep-26]]&gt;0),"Transfer In",IF(AND(PROGRAM4_STAFF[[#This Row],[Status]:[Status]]="Transfer Out",PROGRAM4_STAFF[[#This Row],[Aug-26]]&gt;0,PROGRAM4_STAFF[[#This Row],[Sep-26]]=0),"Transfer Out",""))))</f>
        <v/>
      </c>
      <c r="AJ103" s="36" t="str" cm="1">
        <f t="array" ref="AJ103">IF(AND(PROGRAM4_STAFF[[#This Row],[Status]:[Status]]="New Hire",PROGRAM4_STAFF[[#This Row],[Sep-26]]=0,PROGRAM4_STAFF[[#This Row],[Oct-26]]&gt;0),"New Hire",IF(AND(PROGRAM4_STAFF[[#This Row],[Status]:[Status]]="Left Company",PROGRAM4_STAFF[[#This Row],[Sep-26]]&gt;0,PROGRAM4_STAFF[[#This Row],[Oct-26]]=0),"Left Company",IF(AND(PROGRAM4_STAFF[[#This Row],[Status]:[Status]]="Transfer In",PROGRAM4_STAFF[[#This Row],[Sep-26]]=0,PROGRAM4_STAFF[[#This Row],[Oct-26]]&gt;0),"Transfer In",IF(AND(PROGRAM4_STAFF[[#This Row],[Status]:[Status]]="Transfer Out",PROGRAM4_STAFF[[#This Row],[Sep-26]]&gt;0,PROGRAM4_STAFF[[#This Row],[Oct-26]]=0),"Transfer Out",""))))</f>
        <v/>
      </c>
      <c r="AK103" s="36" t="str" cm="1">
        <f t="array" ref="AK103">IF(AND(PROGRAM4_STAFF[[#This Row],[Status]:[Status]]="New Hire",PROGRAM4_STAFF[[#This Row],[Oct-26]]=0,PROGRAM4_STAFF[[#This Row],[Nov-26]]&gt;0),"New Hire",IF(AND(PROGRAM4_STAFF[[#This Row],[Status]:[Status]]="Left Company",PROGRAM4_STAFF[[#This Row],[Oct-26]]&gt;0,PROGRAM4_STAFF[[#This Row],[Nov-26]]=0),"Left Company",IF(AND(PROGRAM4_STAFF[[#This Row],[Status]:[Status]]="Transfer In",PROGRAM4_STAFF[[#This Row],[Oct-26]]=0,PROGRAM4_STAFF[[#This Row],[Nov-26]]&gt;0),"Transfer In",IF(AND(PROGRAM4_STAFF[[#This Row],[Status]:[Status]]="Transfer Out",PROGRAM4_STAFF[[#This Row],[Oct-26]]&gt;0,PROGRAM4_STAFF[[#This Row],[Nov-26]]=0),"Transfer Out",""))))</f>
        <v/>
      </c>
      <c r="AL103" s="36" t="str" cm="1">
        <f t="array" ref="AL103">IF(AND(PROGRAM4_STAFF[[#This Row],[Status]:[Status]]="New Hire",PROGRAM4_STAFF[[#This Row],[Nov-26]]=0,PROGRAM4_STAFF[[#This Row],[Dec-26]]&gt;0),"New Hire",IF(AND(PROGRAM4_STAFF[[#This Row],[Status]:[Status]]="Left Company",PROGRAM4_STAFF[[#This Row],[Nov-26]]&gt;0,PROGRAM4_STAFF[[#This Row],[Dec-26]]=0),"Left Company",IF(AND(PROGRAM4_STAFF[[#This Row],[Status]:[Status]]="Transfer In",PROGRAM4_STAFF[[#This Row],[Nov-26]]=0,PROGRAM4_STAFF[[#This Row],[Dec-26]]&gt;0),"Transfer In",IF(AND(PROGRAM4_STAFF[[#This Row],[Status]:[Status]]="Transfer Out",PROGRAM4_STAFF[[#This Row],[Nov-26]]&gt;0,PROGRAM4_STAFF[[#This Row],[Dec-26]]=0),"Transfer Out",""))))</f>
        <v/>
      </c>
    </row>
    <row r="104" spans="1:38" x14ac:dyDescent="0.25">
      <c r="L104" s="15" t="s">
        <v>215</v>
      </c>
      <c r="M104" s="34">
        <f t="shared" ref="M104:X104" si="5">SUM(M106:M109)</f>
        <v>349240</v>
      </c>
      <c r="N104" s="34">
        <f t="shared" si="5"/>
        <v>325160</v>
      </c>
      <c r="O104" s="34">
        <f t="shared" si="5"/>
        <v>364320</v>
      </c>
      <c r="P104" s="34">
        <f t="shared" si="5"/>
        <v>379840</v>
      </c>
      <c r="Q104" s="34">
        <f t="shared" si="5"/>
        <v>367760</v>
      </c>
      <c r="R104" s="34">
        <f t="shared" si="5"/>
        <v>385560</v>
      </c>
      <c r="S104" s="34">
        <f t="shared" si="5"/>
        <v>403360</v>
      </c>
      <c r="T104" s="34">
        <f t="shared" si="5"/>
        <v>373800</v>
      </c>
      <c r="U104" s="34">
        <f t="shared" si="5"/>
        <v>385560</v>
      </c>
      <c r="V104" s="34">
        <f t="shared" si="5"/>
        <v>391600</v>
      </c>
      <c r="W104" s="34">
        <f t="shared" si="5"/>
        <v>367760</v>
      </c>
      <c r="X104" s="34">
        <f t="shared" si="5"/>
        <v>403360</v>
      </c>
      <c r="Y104" s="16"/>
      <c r="Z104" s="28">
        <f>SUBTOTAL(109,PROGRAM4_STAFF[Total])</f>
        <v>4497320</v>
      </c>
    </row>
    <row r="105" spans="1:38" x14ac:dyDescent="0.25">
      <c r="Y105" s="16"/>
      <c r="Z105" s="33"/>
    </row>
    <row r="106" spans="1:38" hidden="1" outlineLevel="1" x14ac:dyDescent="0.25">
      <c r="E106" s="16" t="s">
        <v>210</v>
      </c>
      <c r="J106" s="12">
        <f>K106*L106</f>
        <v>234080</v>
      </c>
      <c r="K106" s="12">
        <v>2464</v>
      </c>
      <c r="L106" s="12">
        <f>Reference!$S$5</f>
        <v>95</v>
      </c>
      <c r="M106" s="17">
        <f>SUMIFS(PROGRAM4_STAFF[Jan-26],PROGRAM4_STAFF[[Type]:[Type]],"Employee",PROGRAM4_STAFF[[Country]:[Country]],"United States")*Reference!$S$5</f>
        <v>200640</v>
      </c>
      <c r="N106" s="17">
        <f>SUMIFS(PROGRAM4_STAFF[Feb-26],PROGRAM4_STAFF[[Type]:[Type]],"Employee",PROGRAM4_STAFF[[Country]:[Country]],"United States")*Reference!$S$5</f>
        <v>182400</v>
      </c>
      <c r="O106" s="17">
        <f>SUMIFS(PROGRAM4_STAFF[Mar-26],PROGRAM4_STAFF[[Type]:[Type]],"Employee",PROGRAM4_STAFF[[Country]:[Country]],"United States")*Reference!$S$5</f>
        <v>200640</v>
      </c>
      <c r="P106" s="17">
        <f>SUMIFS(PROGRAM4_STAFF[Apr-26],PROGRAM4_STAFF[[Type]:[Type]],"Employee",PROGRAM4_STAFF[[Country]:[Country]],"United States")*Reference!$S$5</f>
        <v>213560</v>
      </c>
      <c r="Q106" s="17">
        <f>SUMIFS(PROGRAM4_STAFF[May-26],PROGRAM4_STAFF[[Type]:[Type]],"Employee",PROGRAM4_STAFF[[Country]:[Country]],"United States")*Reference!$S$5</f>
        <v>223440</v>
      </c>
      <c r="R106" s="17">
        <f>SUMIFS(PROGRAM4_STAFF[Jun-26],PROGRAM4_STAFF[[Type]:[Type]],"Employee",PROGRAM4_STAFF[[Country]:[Country]],"United States")*Reference!$S$5</f>
        <v>234080</v>
      </c>
      <c r="S106" s="17">
        <f>SUMIFS(PROGRAM4_STAFF[Jul-26],PROGRAM4_STAFF[[Type]:[Type]],"Employee",PROGRAM4_STAFF[[Country]:[Country]],"United States")*Reference!$S$5</f>
        <v>244720</v>
      </c>
      <c r="T106" s="17">
        <f>SUMIFS(PROGRAM4_STAFF[Aug-26],PROGRAM4_STAFF[[Type]:[Type]],"Employee",PROGRAM4_STAFF[[Country]:[Country]],"United States")*Reference!$S$5</f>
        <v>223440</v>
      </c>
      <c r="U106" s="17">
        <f>SUMIFS(PROGRAM4_STAFF[Sep-26],PROGRAM4_STAFF[[Type]:[Type]],"Employee",PROGRAM4_STAFF[[Country]:[Country]],"United States")*Reference!$S$5</f>
        <v>234080</v>
      </c>
      <c r="V106" s="17">
        <f>SUMIFS(PROGRAM4_STAFF[Oct-26],PROGRAM4_STAFF[[Type]:[Type]],"Employee",PROGRAM4_STAFF[[Country]:[Country]],"United States")*Reference!$S$5</f>
        <v>234080</v>
      </c>
      <c r="W106" s="17">
        <f>SUMIFS(PROGRAM4_STAFF[Nov-26],PROGRAM4_STAFF[[Type]:[Type]],"Employee",PROGRAM4_STAFF[[Country]:[Country]],"United States")*Reference!$S$5</f>
        <v>223440</v>
      </c>
      <c r="X106" s="17">
        <f>SUMIFS(PROGRAM4_STAFF[Dec-26],PROGRAM4_STAFF[[Type]:[Type]],"Employee",PROGRAM4_STAFF[[Country]:[Country]],"United States")*Reference!$S$5</f>
        <v>244720</v>
      </c>
      <c r="Y106" s="16"/>
      <c r="Z106" s="33">
        <f>SUM(M106:X106)</f>
        <v>2659240</v>
      </c>
    </row>
    <row r="107" spans="1:38" hidden="1" outlineLevel="1" x14ac:dyDescent="0.25">
      <c r="E107" s="16" t="s">
        <v>211</v>
      </c>
      <c r="J107" s="12">
        <f>K107*L107</f>
        <v>114400</v>
      </c>
      <c r="K107" s="12">
        <v>1760</v>
      </c>
      <c r="L107" s="12">
        <f>Reference!$S$6</f>
        <v>65</v>
      </c>
      <c r="M107" s="17">
        <f>(SUMIFS(PROGRAM4_STAFF[Jan-26],PROGRAM4_STAFF[[Type]:[Type]],"Contractor",PROGRAM4_STAFF[[Country]:[Country]],"United States")+SUMIFS(PROGRAM4_STAFF[Jan-26],PROGRAM4_STAFF[[Type]:[Type]],"SOW",PROGRAM4_STAFF[[Country]:[Country]],"United States"))*Reference!$S$6</f>
        <v>72800</v>
      </c>
      <c r="N107" s="17">
        <f>(SUMIFS(PROGRAM4_STAFF[Feb-26],PROGRAM4_STAFF[[Type]:[Type]],"Contractor",PROGRAM4_STAFF[[Country]:[Country]],"United States")+SUMIFS(PROGRAM4_STAFF[Feb-26],PROGRAM4_STAFF[[Type]:[Type]],"SOW",PROGRAM4_STAFF[[Country]:[Country]],"United States"))*Reference!$S$6</f>
        <v>69160</v>
      </c>
      <c r="O107" s="17">
        <f>(SUMIFS(PROGRAM4_STAFF[Mar-26],PROGRAM4_STAFF[[Type]:[Type]],"Contractor",PROGRAM4_STAFF[[Country]:[Country]],"United States")+SUMIFS(PROGRAM4_STAFF[Mar-26],PROGRAM4_STAFF[[Type]:[Type]],"SOW",PROGRAM4_STAFF[[Country]:[Country]],"United States"))*Reference!$S$6</f>
        <v>80080</v>
      </c>
      <c r="P107" s="17">
        <f>(SUMIFS(PROGRAM4_STAFF[Apr-26],PROGRAM4_STAFF[[Type]:[Type]],"Contractor",PROGRAM4_STAFF[[Country]:[Country]],"United States")+SUMIFS(PROGRAM4_STAFF[Apr-26],PROGRAM4_STAFF[[Type]:[Type]],"SOW",PROGRAM4_STAFF[[Country]:[Country]],"United States"))*Reference!$S$6</f>
        <v>82680</v>
      </c>
      <c r="Q107" s="17">
        <f>(SUMIFS(PROGRAM4_STAFF[May-26],PROGRAM4_STAFF[[Type]:[Type]],"Contractor",PROGRAM4_STAFF[[Country]:[Country]],"United States")+SUMIFS(PROGRAM4_STAFF[May-26],PROGRAM4_STAFF[[Type]:[Type]],"SOW",PROGRAM4_STAFF[[Country]:[Country]],"United States"))*Reference!$S$6</f>
        <v>72800</v>
      </c>
      <c r="R107" s="17">
        <f>(SUMIFS(PROGRAM4_STAFF[Jun-26],PROGRAM4_STAFF[[Type]:[Type]],"Contractor",PROGRAM4_STAFF[[Country]:[Country]],"United States")+SUMIFS(PROGRAM4_STAFF[Jun-26],PROGRAM4_STAFF[[Type]:[Type]],"SOW",PROGRAM4_STAFF[[Country]:[Country]],"United States"))*Reference!$S$6</f>
        <v>76440</v>
      </c>
      <c r="S107" s="17">
        <f>(SUMIFS(PROGRAM4_STAFF[Jul-26],PROGRAM4_STAFF[[Type]:[Type]],"Contractor",PROGRAM4_STAFF[[Country]:[Country]],"United States")+SUMIFS(PROGRAM4_STAFF[Jul-26],PROGRAM4_STAFF[[Type]:[Type]],"SOW",PROGRAM4_STAFF[[Country]:[Country]],"United States"))*Reference!$S$6</f>
        <v>80080</v>
      </c>
      <c r="T107" s="17">
        <f>(SUMIFS(PROGRAM4_STAFF[Aug-26],PROGRAM4_STAFF[[Type]:[Type]],"Contractor",PROGRAM4_STAFF[[Country]:[Country]],"United States")+SUMIFS(PROGRAM4_STAFF[Aug-26],PROGRAM4_STAFF[[Type]:[Type]],"SOW",PROGRAM4_STAFF[[Country]:[Country]],"United States"))*Reference!$S$6</f>
        <v>76440</v>
      </c>
      <c r="U107" s="17">
        <f>(SUMIFS(PROGRAM4_STAFF[Sep-26],PROGRAM4_STAFF[[Type]:[Type]],"Contractor",PROGRAM4_STAFF[[Country]:[Country]],"United States")+SUMIFS(PROGRAM4_STAFF[Sep-26],PROGRAM4_STAFF[[Type]:[Type]],"SOW",PROGRAM4_STAFF[[Country]:[Country]],"United States"))*Reference!$S$6</f>
        <v>76440</v>
      </c>
      <c r="V107" s="17">
        <f>(SUMIFS(PROGRAM4_STAFF[Oct-26],PROGRAM4_STAFF[[Type]:[Type]],"Contractor",PROGRAM4_STAFF[[Country]:[Country]],"United States")+SUMIFS(PROGRAM4_STAFF[Oct-26],PROGRAM4_STAFF[[Type]:[Type]],"SOW",PROGRAM4_STAFF[[Country]:[Country]],"United States"))*Reference!$S$6</f>
        <v>80080</v>
      </c>
      <c r="W107" s="17">
        <f>(SUMIFS(PROGRAM4_STAFF[Nov-26],PROGRAM4_STAFF[[Type]:[Type]],"Contractor",PROGRAM4_STAFF[[Country]:[Country]],"United States")+SUMIFS(PROGRAM4_STAFF[Nov-26],PROGRAM4_STAFF[[Type]:[Type]],"SOW",PROGRAM4_STAFF[[Country]:[Country]],"United States"))*Reference!$S$6</f>
        <v>72800</v>
      </c>
      <c r="X107" s="17">
        <f>(SUMIFS(PROGRAM4_STAFF[Dec-26],PROGRAM4_STAFF[[Type]:[Type]],"Contractor",PROGRAM4_STAFF[[Country]:[Country]],"United States")+SUMIFS(PROGRAM4_STAFF[Dec-26],PROGRAM4_STAFF[[Type]:[Type]],"SOW",PROGRAM4_STAFF[[Country]:[Country]],"United States"))*Reference!$S$6</f>
        <v>80080</v>
      </c>
      <c r="Y107" s="16"/>
      <c r="Z107" s="33">
        <f t="shared" ref="Z107:Z109" si="6">SUM(M107:X107)</f>
        <v>919880</v>
      </c>
    </row>
    <row r="108" spans="1:38" hidden="1" outlineLevel="1" x14ac:dyDescent="0.25">
      <c r="E108" s="16" t="s">
        <v>212</v>
      </c>
      <c r="J108" s="12">
        <f t="shared" ref="J108:J109" si="7">K108*L108</f>
        <v>30800</v>
      </c>
      <c r="K108" s="12">
        <v>880</v>
      </c>
      <c r="L108" s="12">
        <f>Reference!$S$7</f>
        <v>35</v>
      </c>
      <c r="M108" s="17">
        <f>SUMIFS(PROGRAM4_STAFF[Jan-26],PROGRAM4_STAFF[[Type]:[Type]],"Employee",PROGRAM4_STAFF[[Country]:[Country]],"&lt;&gt;United States")*Reference!$S$7</f>
        <v>30800</v>
      </c>
      <c r="N108" s="17">
        <f>SUMIFS(PROGRAM4_STAFF[Feb-26],PROGRAM4_STAFF[[Type]:[Type]],"Employee",PROGRAM4_STAFF[[Country]:[Country]],"&lt;&gt;United States")*Reference!$S$7</f>
        <v>28000</v>
      </c>
      <c r="O108" s="17">
        <f>SUMIFS(PROGRAM4_STAFF[Mar-26],PROGRAM4_STAFF[[Type]:[Type]],"Employee",PROGRAM4_STAFF[[Country]:[Country]],"&lt;&gt;United States")*Reference!$S$7</f>
        <v>30800</v>
      </c>
      <c r="P108" s="17">
        <f>SUMIFS(PROGRAM4_STAFF[Apr-26],PROGRAM4_STAFF[[Type]:[Type]],"Employee",PROGRAM4_STAFF[[Country]:[Country]],"&lt;&gt;United States")*Reference!$S$7</f>
        <v>30800</v>
      </c>
      <c r="Q108" s="17">
        <f>SUMIFS(PROGRAM4_STAFF[May-26],PROGRAM4_STAFF[[Type]:[Type]],"Employee",PROGRAM4_STAFF[[Country]:[Country]],"&lt;&gt;United States")*Reference!$S$7</f>
        <v>23520</v>
      </c>
      <c r="R108" s="17">
        <f>SUMIFS(PROGRAM4_STAFF[Jun-26],PROGRAM4_STAFF[[Type]:[Type]],"Employee",PROGRAM4_STAFF[[Country]:[Country]],"&lt;&gt;United States")*Reference!$S$7</f>
        <v>24640</v>
      </c>
      <c r="S108" s="17">
        <f>SUMIFS(PROGRAM4_STAFF[Jul-26],PROGRAM4_STAFF[[Type]:[Type]],"Employee",PROGRAM4_STAFF[[Country]:[Country]],"&lt;&gt;United States")*Reference!$S$7</f>
        <v>25760</v>
      </c>
      <c r="T108" s="17">
        <f>SUMIFS(PROGRAM4_STAFF[Aug-26],PROGRAM4_STAFF[[Type]:[Type]],"Employee",PROGRAM4_STAFF[[Country]:[Country]],"&lt;&gt;United States")*Reference!$S$7</f>
        <v>23520</v>
      </c>
      <c r="U108" s="17">
        <f>SUMIFS(PROGRAM4_STAFF[Sep-26],PROGRAM4_STAFF[[Type]:[Type]],"Employee",PROGRAM4_STAFF[[Country]:[Country]],"&lt;&gt;United States")*Reference!$S$7</f>
        <v>24640</v>
      </c>
      <c r="V108" s="17">
        <f>SUMIFS(PROGRAM4_STAFF[Oct-26],PROGRAM4_STAFF[[Type]:[Type]],"Employee",PROGRAM4_STAFF[[Country]:[Country]],"&lt;&gt;United States")*Reference!$S$7</f>
        <v>24640</v>
      </c>
      <c r="W108" s="17">
        <f>SUMIFS(PROGRAM4_STAFF[Nov-26],PROGRAM4_STAFF[[Type]:[Type]],"Employee",PROGRAM4_STAFF[[Country]:[Country]],"&lt;&gt;United States")*Reference!$S$7</f>
        <v>23520</v>
      </c>
      <c r="X108" s="17">
        <f>SUMIFS(PROGRAM4_STAFF[Dec-26],PROGRAM4_STAFF[[Type]:[Type]],"Employee",PROGRAM4_STAFF[[Country]:[Country]],"&lt;&gt;United States")*Reference!$S$7</f>
        <v>25760</v>
      </c>
      <c r="Y108" s="16"/>
      <c r="Z108" s="33">
        <f t="shared" si="6"/>
        <v>316400</v>
      </c>
    </row>
    <row r="109" spans="1:38" hidden="1" outlineLevel="1" x14ac:dyDescent="0.25">
      <c r="E109" s="16" t="s">
        <v>213</v>
      </c>
      <c r="J109" s="12">
        <f t="shared" si="7"/>
        <v>33800</v>
      </c>
      <c r="K109" s="12">
        <v>1352</v>
      </c>
      <c r="L109" s="12">
        <f>Reference!$S$8</f>
        <v>25</v>
      </c>
      <c r="M109" s="17">
        <f>(SUMIFS(PROGRAM4_STAFF[Jan-26],PROGRAM4_STAFF[[Type]:[Type]],"Contractor",PROGRAM4_STAFF[[Country]:[Country]],"&lt;&gt;United States")+SUMIFS(PROGRAM4_STAFF[Jan-26],PROGRAM4_STAFF[[Type]:[Type]],"SOW",PROGRAM4_STAFF[[Country]:[Country]],"&lt;&gt;United States"))*Reference!$S$8</f>
        <v>45000</v>
      </c>
      <c r="N109" s="17">
        <f>(SUMIFS(PROGRAM4_STAFF[Feb-26],PROGRAM4_STAFF[[Type]:[Type]],"Contractor",PROGRAM4_STAFF[[Country]:[Country]],"&lt;&gt;United States")+SUMIFS(PROGRAM4_STAFF[Feb-26],PROGRAM4_STAFF[[Type]:[Type]],"SOW",PROGRAM4_STAFF[[Country]:[Country]],"&lt;&gt;United States"))*Reference!$S$8</f>
        <v>45600</v>
      </c>
      <c r="O109" s="17">
        <f>(SUMIFS(PROGRAM4_STAFF[Mar-26],PROGRAM4_STAFF[[Type]:[Type]],"Contractor",PROGRAM4_STAFF[[Country]:[Country]],"&lt;&gt;United States")+SUMIFS(PROGRAM4_STAFF[Mar-26],PROGRAM4_STAFF[[Type]:[Type]],"SOW",PROGRAM4_STAFF[[Country]:[Country]],"&lt;&gt;United States"))*Reference!$S$8</f>
        <v>52800</v>
      </c>
      <c r="P109" s="17">
        <f>(SUMIFS(PROGRAM4_STAFF[Apr-26],PROGRAM4_STAFF[[Type]:[Type]],"Contractor",PROGRAM4_STAFF[[Country]:[Country]],"&lt;&gt;United States")+SUMIFS(PROGRAM4_STAFF[Apr-26],PROGRAM4_STAFF[[Type]:[Type]],"SOW",PROGRAM4_STAFF[[Country]:[Country]],"&lt;&gt;United States"))*Reference!$S$8</f>
        <v>52800</v>
      </c>
      <c r="Q109" s="17">
        <f>(SUMIFS(PROGRAM4_STAFF[May-26],PROGRAM4_STAFF[[Type]:[Type]],"Contractor",PROGRAM4_STAFF[[Country]:[Country]],"&lt;&gt;United States")+SUMIFS(PROGRAM4_STAFF[May-26],PROGRAM4_STAFF[[Type]:[Type]],"SOW",PROGRAM4_STAFF[[Country]:[Country]],"&lt;&gt;United States"))*Reference!$S$8</f>
        <v>48000</v>
      </c>
      <c r="R109" s="17">
        <f>(SUMIFS(PROGRAM4_STAFF[Jun-26],PROGRAM4_STAFF[[Type]:[Type]],"Contractor",PROGRAM4_STAFF[[Country]:[Country]],"&lt;&gt;United States")+SUMIFS(PROGRAM4_STAFF[Jun-26],PROGRAM4_STAFF[[Type]:[Type]],"SOW",PROGRAM4_STAFF[[Country]:[Country]],"&lt;&gt;United States"))*Reference!$S$8</f>
        <v>50400</v>
      </c>
      <c r="S109" s="17">
        <f>(SUMIFS(PROGRAM4_STAFF[Jul-26],PROGRAM4_STAFF[[Type]:[Type]],"Contractor",PROGRAM4_STAFF[[Country]:[Country]],"&lt;&gt;United States")+SUMIFS(PROGRAM4_STAFF[Jul-26],PROGRAM4_STAFF[[Type]:[Type]],"SOW",PROGRAM4_STAFF[[Country]:[Country]],"&lt;&gt;United States"))*Reference!$S$8</f>
        <v>52800</v>
      </c>
      <c r="T109" s="17">
        <f>(SUMIFS(PROGRAM4_STAFF[Aug-26],PROGRAM4_STAFF[[Type]:[Type]],"Contractor",PROGRAM4_STAFF[[Country]:[Country]],"&lt;&gt;United States")+SUMIFS(PROGRAM4_STAFF[Aug-26],PROGRAM4_STAFF[[Type]:[Type]],"SOW",PROGRAM4_STAFF[[Country]:[Country]],"&lt;&gt;United States"))*Reference!$S$8</f>
        <v>50400</v>
      </c>
      <c r="U109" s="17">
        <f>(SUMIFS(PROGRAM4_STAFF[Sep-26],PROGRAM4_STAFF[[Type]:[Type]],"Contractor",PROGRAM4_STAFF[[Country]:[Country]],"&lt;&gt;United States")+SUMIFS(PROGRAM4_STAFF[Sep-26],PROGRAM4_STAFF[[Type]:[Type]],"SOW",PROGRAM4_STAFF[[Country]:[Country]],"&lt;&gt;United States"))*Reference!$S$8</f>
        <v>50400</v>
      </c>
      <c r="V109" s="17">
        <f>(SUMIFS(PROGRAM4_STAFF[Oct-26],PROGRAM4_STAFF[[Type]:[Type]],"Contractor",PROGRAM4_STAFF[[Country]:[Country]],"&lt;&gt;United States")+SUMIFS(PROGRAM4_STAFF[Oct-26],PROGRAM4_STAFF[[Type]:[Type]],"SOW",PROGRAM4_STAFF[[Country]:[Country]],"&lt;&gt;United States"))*Reference!$S$8</f>
        <v>52800</v>
      </c>
      <c r="W109" s="17">
        <f>(SUMIFS(PROGRAM4_STAFF[Nov-26],PROGRAM4_STAFF[[Type]:[Type]],"Contractor",PROGRAM4_STAFF[[Country]:[Country]],"&lt;&gt;United States")+SUMIFS(PROGRAM4_STAFF[Nov-26],PROGRAM4_STAFF[[Type]:[Type]],"SOW",PROGRAM4_STAFF[[Country]:[Country]],"&lt;&gt;United States"))*Reference!$S$8</f>
        <v>48000</v>
      </c>
      <c r="X109" s="17">
        <f>(SUMIFS(PROGRAM4_STAFF[Dec-26],PROGRAM4_STAFF[[Type]:[Type]],"Contractor",PROGRAM4_STAFF[[Country]:[Country]],"&lt;&gt;United States")+SUMIFS(PROGRAM4_STAFF[Dec-26],PROGRAM4_STAFF[[Type]:[Type]],"SOW",PROGRAM4_STAFF[[Country]:[Country]],"&lt;&gt;United States"))*Reference!$S$8</f>
        <v>52800</v>
      </c>
      <c r="Z109" s="33">
        <f t="shared" si="6"/>
        <v>601800</v>
      </c>
    </row>
    <row r="110" spans="1:38" collapsed="1" x14ac:dyDescent="0.25">
      <c r="L110" s="15" t="s">
        <v>214</v>
      </c>
      <c r="M110" s="34">
        <f t="shared" ref="M110:X110" si="8">M19+M104</f>
        <v>799240</v>
      </c>
      <c r="N110" s="34">
        <f t="shared" si="8"/>
        <v>425160</v>
      </c>
      <c r="O110" s="34">
        <f t="shared" si="8"/>
        <v>464320</v>
      </c>
      <c r="P110" s="34">
        <f t="shared" si="8"/>
        <v>717340</v>
      </c>
      <c r="Q110" s="34">
        <f t="shared" si="8"/>
        <v>467760</v>
      </c>
      <c r="R110" s="34">
        <f t="shared" si="8"/>
        <v>485560</v>
      </c>
      <c r="S110" s="34">
        <f t="shared" si="8"/>
        <v>853360</v>
      </c>
      <c r="T110" s="34">
        <f t="shared" si="8"/>
        <v>473800</v>
      </c>
      <c r="U110" s="34">
        <f t="shared" si="8"/>
        <v>485560</v>
      </c>
      <c r="V110" s="34">
        <f t="shared" si="8"/>
        <v>729100</v>
      </c>
      <c r="W110" s="34">
        <f t="shared" si="8"/>
        <v>467760</v>
      </c>
      <c r="X110" s="34">
        <f t="shared" si="8"/>
        <v>503360</v>
      </c>
      <c r="Y110" s="16"/>
      <c r="Z110" s="28">
        <f>SUM(M110:X110)</f>
        <v>6872320</v>
      </c>
    </row>
    <row r="111" spans="1:38" x14ac:dyDescent="0.25">
      <c r="L111" s="15" t="s">
        <v>284</v>
      </c>
      <c r="M111" s="34">
        <f>M116-M110</f>
        <v>5929.6899999999441</v>
      </c>
      <c r="N111" s="34">
        <f t="shared" ref="N111:X111" si="9">N116-N110</f>
        <v>13845.039999999979</v>
      </c>
      <c r="O111" s="34">
        <f t="shared" si="9"/>
        <v>9553.2600000000093</v>
      </c>
      <c r="P111" s="34">
        <f t="shared" si="9"/>
        <v>7644.1500000000233</v>
      </c>
      <c r="Q111" s="34">
        <f t="shared" si="9"/>
        <v>-467760</v>
      </c>
      <c r="R111" s="34">
        <f t="shared" si="9"/>
        <v>-485560</v>
      </c>
      <c r="S111" s="34">
        <f t="shared" si="9"/>
        <v>-853360</v>
      </c>
      <c r="T111" s="34">
        <f t="shared" si="9"/>
        <v>-473800</v>
      </c>
      <c r="U111" s="34">
        <f t="shared" si="9"/>
        <v>-485560</v>
      </c>
      <c r="V111" s="34">
        <f t="shared" si="9"/>
        <v>-729100</v>
      </c>
      <c r="W111" s="34">
        <f t="shared" si="9"/>
        <v>-467760</v>
      </c>
      <c r="X111" s="34">
        <f t="shared" si="9"/>
        <v>-503360</v>
      </c>
      <c r="Y111" s="15"/>
      <c r="Z111" s="34">
        <f>SUM(M111:X111)</f>
        <v>-4429287.8600000003</v>
      </c>
    </row>
    <row r="112" spans="1:38" x14ac:dyDescent="0.25">
      <c r="E112" s="16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Z112" s="17"/>
    </row>
    <row r="113" spans="5:26" x14ac:dyDescent="0.25">
      <c r="E113" s="16"/>
      <c r="L113" s="15" t="s">
        <v>177</v>
      </c>
      <c r="M113" s="34">
        <f>Budget!D60</f>
        <v>575416.66666666663</v>
      </c>
      <c r="N113" s="34">
        <f>Budget!E60</f>
        <v>575416.66666666663</v>
      </c>
      <c r="O113" s="34">
        <f>Budget!F60</f>
        <v>575416.66666666663</v>
      </c>
      <c r="P113" s="34">
        <f>Budget!G60</f>
        <v>575416.66666666663</v>
      </c>
      <c r="Q113" s="34">
        <f>Budget!H60</f>
        <v>575416.66666666663</v>
      </c>
      <c r="R113" s="34">
        <f>Budget!I60</f>
        <v>575416.66666666663</v>
      </c>
      <c r="S113" s="34">
        <f>Budget!J60</f>
        <v>575416.66666666663</v>
      </c>
      <c r="T113" s="34">
        <f>Budget!K60</f>
        <v>575416.66666666663</v>
      </c>
      <c r="U113" s="34">
        <f>Budget!L60</f>
        <v>575416.66666666663</v>
      </c>
      <c r="V113" s="34">
        <f>Budget!M60</f>
        <v>575416.66666666663</v>
      </c>
      <c r="W113" s="34">
        <f>Budget!N60</f>
        <v>575416.66666666663</v>
      </c>
      <c r="X113" s="34">
        <f>Budget!O60</f>
        <v>575416.66666666663</v>
      </c>
      <c r="Y113" s="15"/>
      <c r="Z113" s="28">
        <f>SUM(M113:X113)</f>
        <v>6905000.0000000009</v>
      </c>
    </row>
    <row r="114" spans="5:26" x14ac:dyDescent="0.25">
      <c r="E114" s="16"/>
      <c r="L114" s="15" t="s">
        <v>284</v>
      </c>
      <c r="M114" s="34">
        <f>M116-M113</f>
        <v>229753.02333333332</v>
      </c>
      <c r="N114" s="34">
        <f t="shared" ref="N114:X114" si="10">N116-N113</f>
        <v>-136411.62666666665</v>
      </c>
      <c r="O114" s="34">
        <f t="shared" si="10"/>
        <v>-101543.40666666662</v>
      </c>
      <c r="P114" s="34">
        <f t="shared" si="10"/>
        <v>149567.4833333334</v>
      </c>
      <c r="Q114" s="34">
        <f t="shared" si="10"/>
        <v>-575416.66666666663</v>
      </c>
      <c r="R114" s="34">
        <f t="shared" si="10"/>
        <v>-575416.66666666663</v>
      </c>
      <c r="S114" s="34">
        <f t="shared" si="10"/>
        <v>-575416.66666666663</v>
      </c>
      <c r="T114" s="34">
        <f t="shared" si="10"/>
        <v>-575416.66666666663</v>
      </c>
      <c r="U114" s="34">
        <f t="shared" si="10"/>
        <v>-575416.66666666663</v>
      </c>
      <c r="V114" s="34">
        <f t="shared" si="10"/>
        <v>-575416.66666666663</v>
      </c>
      <c r="W114" s="34">
        <f t="shared" si="10"/>
        <v>-575416.66666666663</v>
      </c>
      <c r="X114" s="34">
        <f t="shared" si="10"/>
        <v>-575416.66666666663</v>
      </c>
      <c r="Y114" s="15"/>
      <c r="Z114" s="34">
        <f>SUM(M114:X114)</f>
        <v>-4461967.8599999994</v>
      </c>
    </row>
    <row r="115" spans="5:26" x14ac:dyDescent="0.25">
      <c r="E115" s="16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Z115" s="17"/>
    </row>
    <row r="116" spans="5:26" x14ac:dyDescent="0.25">
      <c r="E116" s="16"/>
      <c r="L116" s="15" t="s">
        <v>217</v>
      </c>
      <c r="M116" s="34">
        <v>805169.69</v>
      </c>
      <c r="N116" s="34">
        <v>439005.04</v>
      </c>
      <c r="O116" s="34">
        <v>473873.26</v>
      </c>
      <c r="P116" s="34">
        <v>724984.15</v>
      </c>
      <c r="Q116" s="34"/>
      <c r="R116" s="34"/>
      <c r="S116" s="34"/>
      <c r="T116" s="34"/>
      <c r="U116" s="34"/>
      <c r="V116" s="34"/>
      <c r="W116" s="34"/>
      <c r="X116" s="34"/>
      <c r="Y116" s="15"/>
      <c r="Z116" s="28">
        <f>SUM(M116:X116)</f>
        <v>2443032.14</v>
      </c>
    </row>
    <row r="117" spans="5:26" x14ac:dyDescent="0.25">
      <c r="E117" s="16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Z117" s="17"/>
    </row>
    <row r="118" spans="5:26" x14ac:dyDescent="0.25">
      <c r="E118" s="16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Z118" s="17"/>
    </row>
    <row r="119" spans="5:26" x14ac:dyDescent="0.25">
      <c r="E119" s="16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Z119" s="17"/>
    </row>
    <row r="120" spans="5:26" x14ac:dyDescent="0.25">
      <c r="E120" s="16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Z120" s="17"/>
    </row>
    <row r="121" spans="5:26" x14ac:dyDescent="0.25"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Z121" s="17"/>
    </row>
  </sheetData>
  <sheetProtection algorithmName="SHA-512" hashValue="r9gk96M+NeQzMhaX/oZfY/SbC2tjV9tSJwqVBOxjq91dSdoaL1DUX9kaNHwI4RknAWJph7WCLLKiy+Ha2Le6DA==" saltValue="r6ADM5BXmMcbtMCTDI19vQ==" spinCount="100000" sheet="1" objects="1" scenarios="1" selectLockedCells="1" sort="0" selectUnlockedCells="1"/>
  <conditionalFormatting sqref="M29:X103">
    <cfRule type="expression" dxfId="9" priority="9" stopIfTrue="1">
      <formula>NOT(_xlfn.ISFORMULA(M29))</formula>
    </cfRule>
    <cfRule type="containsBlanks" dxfId="8" priority="10">
      <formula>LEN(TRIM(M29))=0</formula>
    </cfRule>
    <cfRule type="cellIs" priority="11" operator="equal">
      <formula>0</formula>
    </cfRule>
  </conditionalFormatting>
  <conditionalFormatting sqref="M111:X111">
    <cfRule type="cellIs" dxfId="7" priority="7" operator="lessThan">
      <formula>0</formula>
    </cfRule>
    <cfRule type="cellIs" dxfId="6" priority="8" operator="greaterThan">
      <formula>0</formula>
    </cfRule>
  </conditionalFormatting>
  <conditionalFormatting sqref="M114:X114">
    <cfRule type="cellIs" dxfId="5" priority="3" operator="lessThan">
      <formula>0</formula>
    </cfRule>
    <cfRule type="cellIs" dxfId="4" priority="4" operator="greaterThan">
      <formula>0</formula>
    </cfRule>
  </conditionalFormatting>
  <conditionalFormatting sqref="Z111">
    <cfRule type="cellIs" dxfId="3" priority="5" operator="lessThan">
      <formula>0</formula>
    </cfRule>
    <cfRule type="cellIs" dxfId="2" priority="6" operator="greaterThan">
      <formula>0</formula>
    </cfRule>
  </conditionalFormatting>
  <conditionalFormatting sqref="Z114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2B4D8AB1-732F-493F-B26C-B9AC1C931C27}">
          <x14:formula1>
            <xm:f>Reference!$G$11:$G$13</xm:f>
          </x14:formula1>
          <xm:sqref>K9:K18</xm:sqref>
        </x14:dataValidation>
        <x14:dataValidation type="list" allowBlank="1" showInputMessage="1" showErrorMessage="1" xr:uid="{78A45FDB-CA88-4C57-B835-F52FC3598E22}">
          <x14:formula1>
            <xm:f>Reference!$D$16:$D$18</xm:f>
          </x14:formula1>
          <xm:sqref>D29:D73</xm:sqref>
        </x14:dataValidation>
        <x14:dataValidation type="list" allowBlank="1" showInputMessage="1" showErrorMessage="1" xr:uid="{6793359B-03AF-4E18-AA98-4B3E9585462B}">
          <x14:formula1>
            <xm:f>Reference!$E$11:$E$12</xm:f>
          </x14:formula1>
          <xm:sqref>E9:E18</xm:sqref>
        </x14:dataValidation>
        <x14:dataValidation type="list" allowBlank="1" showInputMessage="1" showErrorMessage="1" xr:uid="{602805C4-64C9-40A9-A988-E4D9F6FE96B6}">
          <x14:formula1>
            <xm:f>Reference!$D$11:$D$13</xm:f>
          </x14:formula1>
          <xm:sqref>D9:D18</xm:sqref>
        </x14:dataValidation>
        <x14:dataValidation type="list" allowBlank="1" showInputMessage="1" showErrorMessage="1" xr:uid="{C895EB2D-118E-44E0-B664-507A9E75DE1E}">
          <x14:formula1>
            <xm:f>Reference!$E$16:$E$19</xm:f>
          </x14:formula1>
          <xm:sqref>E29:E103</xm:sqref>
        </x14:dataValidation>
        <x14:dataValidation type="list" allowBlank="1" showInputMessage="1" showErrorMessage="1" xr:uid="{58623323-D924-4363-A435-55E7C159371C}">
          <x14:formula1>
            <xm:f>Reference!$F$16:$F$18</xm:f>
          </x14:formula1>
          <xm:sqref>H9:H18 H29:H103</xm:sqref>
        </x14:dataValidation>
        <x14:dataValidation type="list" allowBlank="1" showInputMessage="1" showErrorMessage="1" xr:uid="{AEB7CB2C-A1F7-4280-A40B-43206A8FF446}">
          <x14:formula1>
            <xm:f>Reference!$C$16:$C$27</xm:f>
          </x14:formula1>
          <xm:sqref>C29:C73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A64E6-5CD0-4A8A-A67F-1DD5A89FB976}">
  <sheetPr>
    <tabColor rgb="FF7030A0"/>
  </sheetPr>
  <dimension ref="A1:W29"/>
  <sheetViews>
    <sheetView workbookViewId="0"/>
  </sheetViews>
  <sheetFormatPr defaultRowHeight="15" x14ac:dyDescent="0.25"/>
  <cols>
    <col min="2" max="2" width="10.85546875" bestFit="1" customWidth="1"/>
    <col min="3" max="3" width="19.5703125" bestFit="1" customWidth="1"/>
    <col min="4" max="4" width="9.5703125" bestFit="1" customWidth="1"/>
    <col min="5" max="5" width="13.28515625" bestFit="1" customWidth="1"/>
    <col min="6" max="6" width="12.85546875" bestFit="1" customWidth="1"/>
    <col min="7" max="7" width="11.28515625" bestFit="1" customWidth="1"/>
    <col min="8" max="9" width="10.28515625" bestFit="1" customWidth="1"/>
    <col min="10" max="10" width="6.140625" bestFit="1" customWidth="1"/>
    <col min="11" max="11" width="7.140625" bestFit="1" customWidth="1"/>
    <col min="12" max="12" width="7" bestFit="1" customWidth="1"/>
    <col min="13" max="13" width="6.7109375" bestFit="1" customWidth="1"/>
    <col min="14" max="14" width="7.28515625" bestFit="1" customWidth="1"/>
    <col min="15" max="15" width="7" bestFit="1" customWidth="1"/>
    <col min="16" max="17" width="9.140625" style="2"/>
    <col min="18" max="18" width="11.5703125" style="2" customWidth="1"/>
    <col min="19" max="16384" width="9.140625" style="2"/>
  </cols>
  <sheetData>
    <row r="1" spans="1:23" customFormat="1" x14ac:dyDescent="0.25">
      <c r="G1" s="1"/>
    </row>
    <row r="2" spans="1:23" customFormat="1" x14ac:dyDescent="0.25">
      <c r="B2" s="1" t="s">
        <v>79</v>
      </c>
      <c r="C2" s="1" t="s">
        <v>76</v>
      </c>
      <c r="D2" s="2">
        <v>2026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customFormat="1" x14ac:dyDescent="0.25">
      <c r="B3" s="1"/>
      <c r="C3" s="1" t="s">
        <v>75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/>
      <c r="Q3" s="1" t="s">
        <v>104</v>
      </c>
      <c r="R3" s="2"/>
      <c r="S3" s="2">
        <v>19</v>
      </c>
      <c r="T3" s="2">
        <v>20</v>
      </c>
      <c r="U3" s="2">
        <v>21</v>
      </c>
      <c r="V3" s="2">
        <v>22</v>
      </c>
      <c r="W3" s="2">
        <v>23</v>
      </c>
    </row>
    <row r="4" spans="1:23" x14ac:dyDescent="0.25">
      <c r="B4" s="1"/>
      <c r="C4" s="1"/>
      <c r="D4" s="2">
        <v>1</v>
      </c>
      <c r="E4" s="2">
        <v>1</v>
      </c>
      <c r="F4" s="2">
        <v>1</v>
      </c>
      <c r="G4" s="2">
        <v>1</v>
      </c>
      <c r="H4" s="2">
        <v>1</v>
      </c>
      <c r="I4" s="2">
        <v>1</v>
      </c>
      <c r="J4" s="2">
        <v>1</v>
      </c>
      <c r="K4" s="2">
        <v>1</v>
      </c>
      <c r="L4" s="2">
        <v>1</v>
      </c>
      <c r="M4" s="2">
        <v>1</v>
      </c>
      <c r="N4" s="2">
        <v>1</v>
      </c>
      <c r="O4" s="2">
        <v>1</v>
      </c>
      <c r="Q4" s="2">
        <v>8</v>
      </c>
      <c r="S4" s="2">
        <f>S3*$Q$4</f>
        <v>152</v>
      </c>
      <c r="T4" s="2">
        <f t="shared" ref="T4:W4" si="0">T3*$Q$4</f>
        <v>160</v>
      </c>
      <c r="U4" s="2">
        <f t="shared" si="0"/>
        <v>168</v>
      </c>
      <c r="V4" s="2">
        <f t="shared" si="0"/>
        <v>176</v>
      </c>
      <c r="W4" s="2">
        <f t="shared" si="0"/>
        <v>184</v>
      </c>
    </row>
    <row r="5" spans="1:23" x14ac:dyDescent="0.25">
      <c r="B5" s="1"/>
      <c r="C5" s="1" t="s">
        <v>91</v>
      </c>
      <c r="D5" s="3">
        <f>DATE($D$2,D3,D4)</f>
        <v>46023</v>
      </c>
      <c r="E5" s="3">
        <f t="shared" ref="E5:O5" si="1">DATE($D$2,E3,E4)</f>
        <v>46054</v>
      </c>
      <c r="F5" s="3">
        <f t="shared" si="1"/>
        <v>46082</v>
      </c>
      <c r="G5" s="3">
        <f t="shared" si="1"/>
        <v>46113</v>
      </c>
      <c r="H5" s="3">
        <f t="shared" si="1"/>
        <v>46143</v>
      </c>
      <c r="I5" s="3">
        <f t="shared" si="1"/>
        <v>46174</v>
      </c>
      <c r="J5" s="3">
        <f t="shared" si="1"/>
        <v>46204</v>
      </c>
      <c r="K5" s="3">
        <f t="shared" si="1"/>
        <v>46235</v>
      </c>
      <c r="L5" s="3">
        <f t="shared" si="1"/>
        <v>46266</v>
      </c>
      <c r="M5" s="3">
        <f t="shared" si="1"/>
        <v>46296</v>
      </c>
      <c r="N5" s="3">
        <f t="shared" si="1"/>
        <v>46327</v>
      </c>
      <c r="O5" s="3">
        <f t="shared" si="1"/>
        <v>46357</v>
      </c>
      <c r="Q5" s="1" t="s">
        <v>133</v>
      </c>
      <c r="R5" s="1" t="s">
        <v>8</v>
      </c>
      <c r="S5" s="2">
        <v>95</v>
      </c>
    </row>
    <row r="6" spans="1:23" x14ac:dyDescent="0.25">
      <c r="B6" s="1" t="s">
        <v>78</v>
      </c>
      <c r="C6" s="1" t="s">
        <v>8</v>
      </c>
      <c r="D6" s="2">
        <v>176</v>
      </c>
      <c r="E6" s="2">
        <v>160</v>
      </c>
      <c r="F6" s="2">
        <v>176</v>
      </c>
      <c r="G6" s="2">
        <v>176</v>
      </c>
      <c r="H6" s="2">
        <v>168</v>
      </c>
      <c r="I6" s="2">
        <v>176</v>
      </c>
      <c r="J6" s="2">
        <v>184</v>
      </c>
      <c r="K6" s="2">
        <v>168</v>
      </c>
      <c r="L6" s="2">
        <v>176</v>
      </c>
      <c r="M6" s="2">
        <v>176</v>
      </c>
      <c r="N6" s="2">
        <v>168</v>
      </c>
      <c r="O6" s="2">
        <v>184</v>
      </c>
      <c r="Q6" s="1"/>
      <c r="R6" s="1" t="s">
        <v>9</v>
      </c>
      <c r="S6" s="2">
        <v>65</v>
      </c>
    </row>
    <row r="7" spans="1:23" x14ac:dyDescent="0.25">
      <c r="B7" s="1"/>
      <c r="C7" s="1" t="s">
        <v>77</v>
      </c>
      <c r="D7" s="2">
        <v>160</v>
      </c>
      <c r="E7" s="2">
        <v>152</v>
      </c>
      <c r="F7" s="2">
        <v>176</v>
      </c>
      <c r="G7" s="2">
        <v>176</v>
      </c>
      <c r="H7" s="2">
        <v>160</v>
      </c>
      <c r="I7" s="2">
        <v>168</v>
      </c>
      <c r="J7" s="2">
        <v>176</v>
      </c>
      <c r="K7" s="2">
        <v>168</v>
      </c>
      <c r="L7" s="2">
        <v>168</v>
      </c>
      <c r="M7" s="2">
        <v>176</v>
      </c>
      <c r="N7" s="2">
        <v>160</v>
      </c>
      <c r="O7" s="2">
        <v>176</v>
      </c>
      <c r="Q7" s="1" t="s">
        <v>134</v>
      </c>
      <c r="R7" s="1" t="s">
        <v>8</v>
      </c>
      <c r="S7" s="2">
        <v>35</v>
      </c>
    </row>
    <row r="8" spans="1:23" x14ac:dyDescent="0.25"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Q8" s="4"/>
      <c r="R8" s="4" t="s">
        <v>9</v>
      </c>
      <c r="S8" s="2">
        <v>25</v>
      </c>
    </row>
    <row r="9" spans="1:23" x14ac:dyDescent="0.25"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Q9" s="4"/>
      <c r="R9" s="4"/>
    </row>
    <row r="10" spans="1:23" ht="30" x14ac:dyDescent="0.25">
      <c r="B10" s="1"/>
      <c r="C10" s="1"/>
      <c r="D10" s="1" t="s">
        <v>63</v>
      </c>
      <c r="E10" s="1" t="s">
        <v>7</v>
      </c>
      <c r="F10" s="1"/>
      <c r="G10" s="4" t="s">
        <v>106</v>
      </c>
      <c r="H10" s="4" t="s">
        <v>110</v>
      </c>
      <c r="I10" s="2"/>
      <c r="J10" s="2"/>
      <c r="K10" s="2"/>
      <c r="L10" s="2"/>
      <c r="M10" s="2"/>
      <c r="N10" s="2"/>
      <c r="O10" s="2"/>
      <c r="P10" s="4"/>
      <c r="Q10" s="4"/>
    </row>
    <row r="11" spans="1:23" x14ac:dyDescent="0.25">
      <c r="D11" t="s">
        <v>166</v>
      </c>
      <c r="E11" s="2" t="s">
        <v>178</v>
      </c>
      <c r="F11" s="2"/>
      <c r="G11" t="s">
        <v>107</v>
      </c>
      <c r="H11">
        <v>12</v>
      </c>
      <c r="I11" s="2"/>
      <c r="J11" s="2"/>
      <c r="K11" s="2"/>
      <c r="L11" s="2"/>
      <c r="M11" s="2"/>
      <c r="N11" s="2"/>
      <c r="O11" s="2"/>
      <c r="P11" s="4"/>
      <c r="Q11" s="4"/>
    </row>
    <row r="12" spans="1:23" x14ac:dyDescent="0.25">
      <c r="D12" t="s">
        <v>0</v>
      </c>
      <c r="E12" s="2" t="s">
        <v>179</v>
      </c>
      <c r="F12" s="2"/>
      <c r="G12" t="s">
        <v>108</v>
      </c>
      <c r="H12">
        <v>4</v>
      </c>
      <c r="I12" s="2"/>
      <c r="J12" s="2"/>
      <c r="K12" s="2"/>
      <c r="L12" s="2"/>
      <c r="M12" s="2"/>
      <c r="N12" s="2"/>
      <c r="O12" s="2"/>
      <c r="P12" s="4"/>
      <c r="Q12" s="4"/>
    </row>
    <row r="13" spans="1:23" x14ac:dyDescent="0.25">
      <c r="D13" t="s">
        <v>1</v>
      </c>
      <c r="E13" s="2"/>
      <c r="F13" s="2"/>
      <c r="G13" t="s">
        <v>109</v>
      </c>
      <c r="H13">
        <v>2</v>
      </c>
      <c r="I13" s="2"/>
      <c r="J13" s="2"/>
      <c r="K13" s="2"/>
      <c r="L13" s="2"/>
      <c r="M13" s="2"/>
      <c r="N13" s="2"/>
      <c r="O13" s="2"/>
      <c r="P13" s="4"/>
      <c r="Q13" s="4"/>
    </row>
    <row r="14" spans="1:23" x14ac:dyDescent="0.25">
      <c r="D14" s="2"/>
      <c r="E14" s="2"/>
      <c r="F14" s="2"/>
      <c r="I14" s="2"/>
      <c r="J14" s="2"/>
      <c r="K14" s="2"/>
      <c r="L14" s="2"/>
      <c r="M14" s="2"/>
      <c r="N14" s="2"/>
      <c r="O14" s="2"/>
      <c r="P14" s="4"/>
      <c r="Q14" s="4"/>
    </row>
    <row r="15" spans="1:23" s="6" customFormat="1" x14ac:dyDescent="0.25">
      <c r="A15" s="4"/>
      <c r="B15" s="4" t="s">
        <v>253</v>
      </c>
      <c r="C15" s="4" t="s">
        <v>64</v>
      </c>
      <c r="D15" s="4" t="s">
        <v>63</v>
      </c>
      <c r="E15" s="4" t="s">
        <v>7</v>
      </c>
      <c r="F15" s="4" t="s">
        <v>67</v>
      </c>
      <c r="G15" s="4"/>
      <c r="H15" s="4"/>
      <c r="I15" s="4"/>
      <c r="J15" s="4"/>
      <c r="K15" s="4"/>
      <c r="L15" s="4"/>
      <c r="M15" s="4"/>
      <c r="N15" s="4"/>
    </row>
    <row r="16" spans="1:23" x14ac:dyDescent="0.25">
      <c r="B16" t="s">
        <v>254</v>
      </c>
      <c r="C16" t="s">
        <v>72</v>
      </c>
      <c r="D16" t="s">
        <v>8</v>
      </c>
      <c r="E16" t="s">
        <v>5</v>
      </c>
      <c r="F16" t="s">
        <v>69</v>
      </c>
      <c r="O16" s="2"/>
    </row>
    <row r="17" spans="2:15" x14ac:dyDescent="0.25">
      <c r="B17" t="s">
        <v>255</v>
      </c>
      <c r="C17" t="s">
        <v>71</v>
      </c>
      <c r="D17" t="s">
        <v>9</v>
      </c>
      <c r="E17" t="s">
        <v>169</v>
      </c>
      <c r="F17" t="s">
        <v>70</v>
      </c>
      <c r="O17" s="2"/>
    </row>
    <row r="18" spans="2:15" x14ac:dyDescent="0.25">
      <c r="B18" t="s">
        <v>256</v>
      </c>
      <c r="C18" t="s">
        <v>131</v>
      </c>
      <c r="D18" t="s">
        <v>10</v>
      </c>
      <c r="E18" t="s">
        <v>4</v>
      </c>
      <c r="F18" t="s">
        <v>68</v>
      </c>
      <c r="O18" s="2"/>
    </row>
    <row r="19" spans="2:15" x14ac:dyDescent="0.25">
      <c r="B19" t="s">
        <v>257</v>
      </c>
      <c r="C19" t="s">
        <v>73</v>
      </c>
      <c r="E19" t="s">
        <v>6</v>
      </c>
      <c r="O19" s="2"/>
    </row>
    <row r="20" spans="2:15" x14ac:dyDescent="0.25">
      <c r="B20" t="s">
        <v>83</v>
      </c>
      <c r="C20" t="s">
        <v>176</v>
      </c>
      <c r="O20" s="2"/>
    </row>
    <row r="21" spans="2:15" x14ac:dyDescent="0.25">
      <c r="B21" t="s">
        <v>258</v>
      </c>
      <c r="C21" t="s">
        <v>126</v>
      </c>
      <c r="O21" s="2"/>
    </row>
    <row r="22" spans="2:15" x14ac:dyDescent="0.25">
      <c r="B22" t="s">
        <v>259</v>
      </c>
      <c r="C22" t="s">
        <v>127</v>
      </c>
      <c r="O22" s="2"/>
    </row>
    <row r="23" spans="2:15" x14ac:dyDescent="0.25">
      <c r="B23" t="s">
        <v>260</v>
      </c>
      <c r="C23" t="s">
        <v>129</v>
      </c>
      <c r="O23" s="2"/>
    </row>
    <row r="24" spans="2:15" x14ac:dyDescent="0.25">
      <c r="B24" t="s">
        <v>261</v>
      </c>
      <c r="C24" t="s">
        <v>125</v>
      </c>
      <c r="O24" s="2"/>
    </row>
    <row r="25" spans="2:15" x14ac:dyDescent="0.25">
      <c r="B25" t="s">
        <v>262</v>
      </c>
      <c r="C25" t="s">
        <v>128</v>
      </c>
      <c r="O25" s="2"/>
    </row>
    <row r="26" spans="2:15" x14ac:dyDescent="0.25">
      <c r="B26" t="s">
        <v>263</v>
      </c>
      <c r="C26" t="s">
        <v>130</v>
      </c>
      <c r="O26" s="2"/>
    </row>
    <row r="27" spans="2:15" x14ac:dyDescent="0.25">
      <c r="B27" t="s">
        <v>264</v>
      </c>
      <c r="C27" t="s">
        <v>168</v>
      </c>
      <c r="O27" s="2"/>
    </row>
    <row r="28" spans="2:15" x14ac:dyDescent="0.25">
      <c r="O28" s="2"/>
    </row>
    <row r="29" spans="2:15" x14ac:dyDescent="0.25">
      <c r="O29" s="2"/>
    </row>
  </sheetData>
  <sheetProtection algorithmName="SHA-512" hashValue="+5Pq/Z+gTgD8ebSCh7szDz+gOYR1XJUSkgFVHpK6PvfSboKVgiD+pVYnhBNHOPqDryFvy9JBezHQhZWwT3ov8A==" saltValue="D8mRh0KDjUgJtQ3AYJ1+DA==" spinCount="100000" sheet="1" objects="1" scenarios="1" selectLockedCells="1" selectUnlockedCells="1"/>
  <sortState xmlns:xlrd2="http://schemas.microsoft.com/office/spreadsheetml/2017/richdata2" ref="C16:C27">
    <sortCondition ref="C27"/>
  </sortState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7AB0E-9A14-4D34-A952-EEB0458E2D0F}">
  <sheetPr>
    <tabColor rgb="FFFFC000"/>
  </sheetPr>
  <dimension ref="B2:BK42"/>
  <sheetViews>
    <sheetView topLeftCell="C1" workbookViewId="0">
      <selection activeCell="AC11" sqref="AC11"/>
    </sheetView>
  </sheetViews>
  <sheetFormatPr defaultRowHeight="15" x14ac:dyDescent="0.25"/>
  <cols>
    <col min="2" max="2" width="10.5703125" customWidth="1"/>
    <col min="4" max="4" width="3.85546875" bestFit="1" customWidth="1"/>
    <col min="9" max="9" width="10.140625" customWidth="1"/>
    <col min="10" max="10" width="11.85546875" customWidth="1"/>
    <col min="11" max="11" width="11" customWidth="1"/>
    <col min="12" max="12" width="12.5703125" bestFit="1" customWidth="1"/>
    <col min="13" max="13" width="10.7109375" bestFit="1" customWidth="1"/>
    <col min="16" max="16" width="9.42578125" customWidth="1"/>
    <col min="18" max="18" width="9.7109375" customWidth="1"/>
    <col min="21" max="21" width="9.28515625" customWidth="1"/>
    <col min="24" max="24" width="9.42578125" customWidth="1"/>
    <col min="26" max="26" width="3.85546875" bestFit="1" customWidth="1"/>
    <col min="29" max="29" width="25.5703125" bestFit="1" customWidth="1"/>
    <col min="30" max="30" width="14.28515625" bestFit="1" customWidth="1"/>
    <col min="31" max="31" width="13.7109375" bestFit="1" customWidth="1"/>
    <col min="32" max="32" width="14" bestFit="1" customWidth="1"/>
    <col min="33" max="34" width="14.28515625" bestFit="1" customWidth="1"/>
    <col min="35" max="35" width="13.42578125" bestFit="1" customWidth="1"/>
    <col min="36" max="36" width="14.28515625" bestFit="1" customWidth="1"/>
    <col min="37" max="37" width="13.85546875" bestFit="1" customWidth="1"/>
    <col min="38" max="38" width="13.7109375" bestFit="1" customWidth="1"/>
    <col min="39" max="39" width="14.28515625" bestFit="1" customWidth="1"/>
    <col min="40" max="40" width="14" bestFit="1" customWidth="1"/>
    <col min="41" max="41" width="13.7109375" bestFit="1" customWidth="1"/>
    <col min="42" max="42" width="15.28515625" bestFit="1" customWidth="1"/>
    <col min="43" max="43" width="13.7109375" bestFit="1" customWidth="1"/>
    <col min="44" max="44" width="12" bestFit="1" customWidth="1"/>
    <col min="45" max="45" width="14" bestFit="1" customWidth="1"/>
    <col min="46" max="46" width="13.7109375" bestFit="1" customWidth="1"/>
    <col min="47" max="47" width="12" bestFit="1" customWidth="1"/>
    <col min="48" max="48" width="14" bestFit="1" customWidth="1"/>
    <col min="49" max="49" width="13.7109375" bestFit="1" customWidth="1"/>
    <col min="50" max="50" width="12" bestFit="1" customWidth="1"/>
    <col min="51" max="51" width="19" bestFit="1" customWidth="1"/>
    <col min="52" max="52" width="18.7109375" bestFit="1" customWidth="1"/>
    <col min="53" max="53" width="17" bestFit="1" customWidth="1"/>
    <col min="54" max="54" width="30.28515625" bestFit="1" customWidth="1"/>
    <col min="55" max="55" width="28.5703125" bestFit="1" customWidth="1"/>
    <col min="56" max="56" width="13.7109375" bestFit="1" customWidth="1"/>
    <col min="57" max="57" width="12" bestFit="1" customWidth="1"/>
    <col min="58" max="58" width="13.7109375" bestFit="1" customWidth="1"/>
    <col min="59" max="59" width="12" bestFit="1" customWidth="1"/>
    <col min="60" max="60" width="20.28515625" bestFit="1" customWidth="1"/>
    <col min="61" max="62" width="18.7109375" bestFit="1" customWidth="1"/>
    <col min="63" max="63" width="17" bestFit="1" customWidth="1"/>
  </cols>
  <sheetData>
    <row r="2" spans="2:63" s="52" customFormat="1" ht="30" x14ac:dyDescent="0.25">
      <c r="B2" s="23" t="s">
        <v>11</v>
      </c>
      <c r="C2" s="23" t="s">
        <v>16</v>
      </c>
      <c r="D2" s="35" t="s">
        <v>112</v>
      </c>
      <c r="E2" s="23" t="s">
        <v>63</v>
      </c>
      <c r="F2" s="23" t="s">
        <v>7</v>
      </c>
      <c r="G2" s="23" t="s">
        <v>65</v>
      </c>
      <c r="H2" s="23" t="s">
        <v>66</v>
      </c>
      <c r="I2" s="23" t="s">
        <v>67</v>
      </c>
      <c r="J2" s="23" t="s">
        <v>2</v>
      </c>
      <c r="K2" s="23" t="s">
        <v>3</v>
      </c>
      <c r="L2" s="23" t="s">
        <v>106</v>
      </c>
      <c r="M2" s="23" t="s">
        <v>170</v>
      </c>
      <c r="N2" s="23" t="s">
        <v>92</v>
      </c>
      <c r="O2" s="23" t="s">
        <v>93</v>
      </c>
      <c r="P2" s="23" t="s">
        <v>94</v>
      </c>
      <c r="Q2" s="23" t="s">
        <v>95</v>
      </c>
      <c r="R2" s="23" t="s">
        <v>96</v>
      </c>
      <c r="S2" s="23" t="s">
        <v>97</v>
      </c>
      <c r="T2" s="23" t="s">
        <v>98</v>
      </c>
      <c r="U2" s="23" t="s">
        <v>99</v>
      </c>
      <c r="V2" s="23" t="s">
        <v>100</v>
      </c>
      <c r="W2" s="23" t="s">
        <v>101</v>
      </c>
      <c r="X2" s="23" t="s">
        <v>102</v>
      </c>
      <c r="Y2" s="23" t="s">
        <v>103</v>
      </c>
      <c r="Z2" s="35" t="s">
        <v>180</v>
      </c>
      <c r="AA2" s="23" t="s">
        <v>181</v>
      </c>
      <c r="AC2" s="53" t="s">
        <v>265</v>
      </c>
      <c r="AD2" t="s">
        <v>270</v>
      </c>
      <c r="AE2" t="s">
        <v>271</v>
      </c>
      <c r="AF2" t="s">
        <v>272</v>
      </c>
      <c r="AG2" t="s">
        <v>273</v>
      </c>
      <c r="AH2" t="s">
        <v>274</v>
      </c>
      <c r="AI2" t="s">
        <v>275</v>
      </c>
      <c r="AJ2" t="s">
        <v>276</v>
      </c>
      <c r="AK2" t="s">
        <v>277</v>
      </c>
      <c r="AL2" t="s">
        <v>278</v>
      </c>
      <c r="AM2" t="s">
        <v>267</v>
      </c>
      <c r="AN2" t="s">
        <v>269</v>
      </c>
      <c r="AO2" t="s">
        <v>268</v>
      </c>
      <c r="AP2" t="s">
        <v>266</v>
      </c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</row>
    <row r="3" spans="2:63" x14ac:dyDescent="0.25">
      <c r="B3" t="str">
        <f>IF('Program 1'!A9="", "",'Program 1'!A9)</f>
        <v>Program 1</v>
      </c>
      <c r="C3" t="str">
        <f>IF('Program 1'!B9="", "",'Program 1'!B9)</f>
        <v>Microsoft Azure</v>
      </c>
      <c r="D3" t="str">
        <f>IF('Program 1'!C9="", "",'Program 1'!C9)</f>
        <v/>
      </c>
      <c r="E3" t="str">
        <f>IF('Program 1'!D9="", "",'Program 1'!D9)</f>
        <v>Cloud</v>
      </c>
      <c r="F3" t="str">
        <f>IF('Program 1'!E9="", "",'Program 1'!E9)</f>
        <v>Active</v>
      </c>
      <c r="G3" t="str">
        <f>IF('Program 1'!F9="", "",'Program 1'!F9)</f>
        <v>Seattle</v>
      </c>
      <c r="H3" t="str">
        <f>IF('Program 1'!G9="", "",'Program 1'!G9)</f>
        <v>Washington</v>
      </c>
      <c r="I3" t="str">
        <f>IF('Program 1'!H9="", "",'Program 1'!H9)</f>
        <v>United States</v>
      </c>
      <c r="J3" s="29">
        <f>IF('Program 1'!I9="", "",'Program 1'!I9)</f>
        <v>45292</v>
      </c>
      <c r="K3" s="29">
        <f>IF('Program 1'!J9="", "",'Program 1'!J9)</f>
        <v>47118</v>
      </c>
      <c r="L3" t="str">
        <f>IF('Program 1'!K9="", "",'Program 1'!K9)</f>
        <v>Monthly</v>
      </c>
      <c r="M3">
        <f>'Program 1'!L9</f>
        <v>1500000</v>
      </c>
      <c r="N3">
        <f>'Program 1'!M9</f>
        <v>125000</v>
      </c>
      <c r="O3">
        <f>'Program 1'!N9</f>
        <v>125000</v>
      </c>
      <c r="P3">
        <f>'Program 1'!O9</f>
        <v>125000</v>
      </c>
      <c r="Q3">
        <f>'Program 1'!P9</f>
        <v>125000</v>
      </c>
      <c r="R3">
        <f>'Program 1'!Q9</f>
        <v>125000</v>
      </c>
      <c r="S3">
        <f>'Program 1'!R9</f>
        <v>125000</v>
      </c>
      <c r="T3">
        <f>'Program 1'!S9</f>
        <v>125000</v>
      </c>
      <c r="U3">
        <f>'Program 1'!T9</f>
        <v>125000</v>
      </c>
      <c r="V3">
        <f>'Program 1'!U9</f>
        <v>125000</v>
      </c>
      <c r="W3">
        <f>'Program 1'!V9</f>
        <v>125000</v>
      </c>
      <c r="X3">
        <f>'Program 1'!W9</f>
        <v>125000</v>
      </c>
      <c r="Y3">
        <f>'Program 1'!X9</f>
        <v>125000</v>
      </c>
      <c r="Z3" s="51">
        <f>'Program 1'!Y9</f>
        <v>0</v>
      </c>
      <c r="AA3">
        <f>'Program 1'!Z9</f>
        <v>1500000</v>
      </c>
      <c r="AC3" s="54" t="s">
        <v>164</v>
      </c>
      <c r="AD3" s="7">
        <v>300000</v>
      </c>
      <c r="AE3" s="7">
        <v>0</v>
      </c>
      <c r="AF3" s="7">
        <v>0</v>
      </c>
      <c r="AG3" s="7">
        <v>300000</v>
      </c>
      <c r="AH3" s="7">
        <v>0</v>
      </c>
      <c r="AI3" s="7">
        <v>0</v>
      </c>
      <c r="AJ3" s="7">
        <v>300000</v>
      </c>
      <c r="AK3" s="7">
        <v>0</v>
      </c>
      <c r="AL3" s="7">
        <v>0</v>
      </c>
      <c r="AM3" s="7">
        <v>300000</v>
      </c>
      <c r="AN3" s="7">
        <v>0</v>
      </c>
      <c r="AO3" s="7">
        <v>0</v>
      </c>
      <c r="AP3" s="7">
        <v>1200000</v>
      </c>
    </row>
    <row r="4" spans="2:63" x14ac:dyDescent="0.25">
      <c r="B4" t="str">
        <f>IF('Program 1'!A10="", "",'Program 1'!A10)</f>
        <v>Program 1</v>
      </c>
      <c r="C4" t="str">
        <f>IF('Program 1'!B10="", "",'Program 1'!B10)</f>
        <v>Hewlett Packard Enterprise</v>
      </c>
      <c r="D4" t="str">
        <f>IF('Program 1'!C10="", "",'Program 1'!C10)</f>
        <v/>
      </c>
      <c r="E4" t="str">
        <f>IF('Program 1'!D10="", "",'Program 1'!D10)</f>
        <v>Hardware</v>
      </c>
      <c r="F4" t="str">
        <f>IF('Program 1'!E10="", "",'Program 1'!E10)</f>
        <v>Active</v>
      </c>
      <c r="G4" t="str">
        <f>IF('Program 1'!F10="", "",'Program 1'!F10)</f>
        <v>Palo Alto</v>
      </c>
      <c r="H4" t="str">
        <f>IF('Program 1'!G10="", "",'Program 1'!G10)</f>
        <v>California</v>
      </c>
      <c r="I4" t="str">
        <f>IF('Program 1'!H10="", "",'Program 1'!H10)</f>
        <v>United States</v>
      </c>
      <c r="J4" s="29">
        <f>IF('Program 1'!I10="", "",'Program 1'!I10)</f>
        <v>44927</v>
      </c>
      <c r="K4" s="29">
        <f>IF('Program 1'!J10="", "",'Program 1'!J10)</f>
        <v>46387</v>
      </c>
      <c r="L4" t="str">
        <f>IF('Program 1'!K10="", "",'Program 1'!K10)</f>
        <v>Quarterly</v>
      </c>
      <c r="M4">
        <f>'Program 1'!L10</f>
        <v>500000</v>
      </c>
      <c r="N4">
        <f>'Program 1'!M10</f>
        <v>125000</v>
      </c>
      <c r="O4">
        <f>'Program 1'!N10</f>
        <v>0</v>
      </c>
      <c r="P4">
        <f>'Program 1'!O10</f>
        <v>0</v>
      </c>
      <c r="Q4">
        <f>'Program 1'!P10</f>
        <v>125000</v>
      </c>
      <c r="R4">
        <f>'Program 1'!Q10</f>
        <v>0</v>
      </c>
      <c r="S4">
        <f>'Program 1'!R10</f>
        <v>0</v>
      </c>
      <c r="T4">
        <f>'Program 1'!S10</f>
        <v>125000</v>
      </c>
      <c r="U4">
        <f>'Program 1'!T10</f>
        <v>0</v>
      </c>
      <c r="V4">
        <f>'Program 1'!U10</f>
        <v>0</v>
      </c>
      <c r="W4">
        <f>'Program 1'!V10</f>
        <v>125000</v>
      </c>
      <c r="X4">
        <f>'Program 1'!W10</f>
        <v>0</v>
      </c>
      <c r="Y4">
        <f>'Program 1'!X10</f>
        <v>0</v>
      </c>
      <c r="Z4" s="51">
        <f>'Program 1'!Y10</f>
        <v>0</v>
      </c>
      <c r="AA4">
        <f>'Program 1'!Z10</f>
        <v>500000</v>
      </c>
      <c r="AC4" s="54" t="s">
        <v>167</v>
      </c>
      <c r="AD4" s="7">
        <v>437500</v>
      </c>
      <c r="AE4" s="7">
        <v>0</v>
      </c>
      <c r="AF4" s="7">
        <v>0</v>
      </c>
      <c r="AG4" s="7">
        <v>437500</v>
      </c>
      <c r="AH4" s="7">
        <v>0</v>
      </c>
      <c r="AI4" s="7">
        <v>0</v>
      </c>
      <c r="AJ4" s="7">
        <v>437500</v>
      </c>
      <c r="AK4" s="7">
        <v>0</v>
      </c>
      <c r="AL4" s="7">
        <v>0</v>
      </c>
      <c r="AM4" s="7">
        <v>437500</v>
      </c>
      <c r="AN4" s="7">
        <v>0</v>
      </c>
      <c r="AO4" s="7">
        <v>0</v>
      </c>
      <c r="AP4" s="7">
        <v>1750000</v>
      </c>
    </row>
    <row r="5" spans="2:63" x14ac:dyDescent="0.25">
      <c r="B5" t="str">
        <f>IF('Program 1'!A11="", "",'Program 1'!A11)</f>
        <v>Program 1</v>
      </c>
      <c r="C5" t="str">
        <f>IF('Program 1'!B11="", "",'Program 1'!B11)</f>
        <v>Snowflake</v>
      </c>
      <c r="D5" t="str">
        <f>IF('Program 1'!C11="", "",'Program 1'!C11)</f>
        <v/>
      </c>
      <c r="E5" t="str">
        <f>IF('Program 1'!D11="", "",'Program 1'!D11)</f>
        <v>Software</v>
      </c>
      <c r="F5" t="str">
        <f>IF('Program 1'!E11="", "",'Program 1'!E11)</f>
        <v>Active</v>
      </c>
      <c r="G5" t="str">
        <f>IF('Program 1'!F11="", "",'Program 1'!F11)</f>
        <v>Menlo Park</v>
      </c>
      <c r="H5" t="str">
        <f>IF('Program 1'!G11="", "",'Program 1'!G11)</f>
        <v>California</v>
      </c>
      <c r="I5" t="str">
        <f>IF('Program 1'!H11="", "",'Program 1'!H11)</f>
        <v>United States</v>
      </c>
      <c r="J5" s="29">
        <f>IF('Program 1'!I11="", "",'Program 1'!I11)</f>
        <v>45809</v>
      </c>
      <c r="K5" s="29">
        <f>IF('Program 1'!J11="", "",'Program 1'!J11)</f>
        <v>46904</v>
      </c>
      <c r="L5" t="str">
        <f>IF('Program 1'!K11="", "",'Program 1'!K11)</f>
        <v>Quarterly</v>
      </c>
      <c r="M5">
        <f>'Program 1'!L11</f>
        <v>500000</v>
      </c>
      <c r="N5">
        <f>'Program 1'!M11</f>
        <v>125000</v>
      </c>
      <c r="O5">
        <f>'Program 1'!N11</f>
        <v>0</v>
      </c>
      <c r="P5">
        <f>'Program 1'!O11</f>
        <v>0</v>
      </c>
      <c r="Q5">
        <f>'Program 1'!P11</f>
        <v>125000</v>
      </c>
      <c r="R5">
        <f>'Program 1'!Q11</f>
        <v>0</v>
      </c>
      <c r="S5">
        <f>'Program 1'!R11</f>
        <v>0</v>
      </c>
      <c r="T5">
        <f>'Program 1'!S11</f>
        <v>125000</v>
      </c>
      <c r="U5">
        <f>'Program 1'!T11</f>
        <v>0</v>
      </c>
      <c r="V5">
        <f>'Program 1'!U11</f>
        <v>0</v>
      </c>
      <c r="W5">
        <f>'Program 1'!V11</f>
        <v>125000</v>
      </c>
      <c r="X5">
        <f>'Program 1'!W11</f>
        <v>0</v>
      </c>
      <c r="Y5">
        <f>'Program 1'!X11</f>
        <v>0</v>
      </c>
      <c r="Z5" s="51">
        <f>'Program 1'!Y11</f>
        <v>0</v>
      </c>
      <c r="AA5">
        <f>'Program 1'!Z11</f>
        <v>500000</v>
      </c>
      <c r="AC5" s="54" t="s">
        <v>165</v>
      </c>
      <c r="AD5" s="7">
        <v>437500</v>
      </c>
      <c r="AE5" s="7">
        <v>437500</v>
      </c>
      <c r="AF5" s="7">
        <v>437500</v>
      </c>
      <c r="AG5" s="7">
        <v>437500</v>
      </c>
      <c r="AH5" s="7">
        <v>437500</v>
      </c>
      <c r="AI5" s="7">
        <v>437500</v>
      </c>
      <c r="AJ5" s="7">
        <v>437500</v>
      </c>
      <c r="AK5" s="7">
        <v>437500</v>
      </c>
      <c r="AL5" s="7">
        <v>437500</v>
      </c>
      <c r="AM5" s="7">
        <v>437500</v>
      </c>
      <c r="AN5" s="7">
        <v>437500</v>
      </c>
      <c r="AO5" s="7">
        <v>437500</v>
      </c>
      <c r="AP5" s="7">
        <v>5250000</v>
      </c>
    </row>
    <row r="6" spans="2:63" x14ac:dyDescent="0.25">
      <c r="B6" t="str">
        <f>IF('Program 1'!A12="", "",'Program 1'!A12)</f>
        <v>Program 1</v>
      </c>
      <c r="C6" t="str">
        <f>IF('Program 1'!B12="", "",'Program 1'!B12)</f>
        <v>MongoDB</v>
      </c>
      <c r="D6" t="str">
        <f>IF('Program 1'!C12="", "",'Program 1'!C12)</f>
        <v/>
      </c>
      <c r="E6" t="str">
        <f>IF('Program 1'!D12="", "",'Program 1'!D12)</f>
        <v>Software</v>
      </c>
      <c r="F6" t="str">
        <f>IF('Program 1'!E12="", "",'Program 1'!E12)</f>
        <v>Active</v>
      </c>
      <c r="G6" t="str">
        <f>IF('Program 1'!F12="", "",'Program 1'!F12)</f>
        <v>New York</v>
      </c>
      <c r="H6" t="str">
        <f>IF('Program 1'!G12="", "",'Program 1'!G12)</f>
        <v>New York</v>
      </c>
      <c r="I6" t="str">
        <f>IF('Program 1'!H12="", "",'Program 1'!H12)</f>
        <v>United States</v>
      </c>
      <c r="J6" s="29">
        <f>IF('Program 1'!I12="", "",'Program 1'!I12)</f>
        <v>46023</v>
      </c>
      <c r="K6" s="29">
        <f>IF('Program 1'!J12="", "",'Program 1'!J12)</f>
        <v>47118</v>
      </c>
      <c r="L6" t="str">
        <f>IF('Program 1'!K12="", "",'Program 1'!K12)</f>
        <v>Monthly</v>
      </c>
      <c r="M6">
        <f>'Program 1'!L12</f>
        <v>1250000</v>
      </c>
      <c r="N6">
        <f>'Program 1'!M12</f>
        <v>104166.66666666667</v>
      </c>
      <c r="O6">
        <f>'Program 1'!N12</f>
        <v>104166.66666666667</v>
      </c>
      <c r="P6">
        <f>'Program 1'!O12</f>
        <v>104166.66666666667</v>
      </c>
      <c r="Q6">
        <f>'Program 1'!P12</f>
        <v>104166.66666666667</v>
      </c>
      <c r="R6">
        <f>'Program 1'!Q12</f>
        <v>104166.66666666667</v>
      </c>
      <c r="S6">
        <f>'Program 1'!R12</f>
        <v>104166.66666666667</v>
      </c>
      <c r="T6">
        <f>'Program 1'!S12</f>
        <v>104166.66666666667</v>
      </c>
      <c r="U6">
        <f>'Program 1'!T12</f>
        <v>104166.66666666667</v>
      </c>
      <c r="V6">
        <f>'Program 1'!U12</f>
        <v>104166.66666666667</v>
      </c>
      <c r="W6">
        <f>'Program 1'!V12</f>
        <v>104166.66666666667</v>
      </c>
      <c r="X6">
        <f>'Program 1'!W12</f>
        <v>104166.66666666667</v>
      </c>
      <c r="Y6">
        <f>'Program 1'!X12</f>
        <v>104166.66666666667</v>
      </c>
      <c r="Z6" s="51">
        <f>'Program 1'!Y12</f>
        <v>0</v>
      </c>
      <c r="AA6">
        <f>'Program 1'!Z12</f>
        <v>1250000</v>
      </c>
      <c r="AC6" s="54" t="s">
        <v>162</v>
      </c>
      <c r="AD6" s="7">
        <v>395833.33333333337</v>
      </c>
      <c r="AE6" s="7">
        <v>395833.33333333337</v>
      </c>
      <c r="AF6" s="7">
        <v>395833.33333333337</v>
      </c>
      <c r="AG6" s="7">
        <v>395833.33333333337</v>
      </c>
      <c r="AH6" s="7">
        <v>395833.33333333337</v>
      </c>
      <c r="AI6" s="7">
        <v>395833.33333333337</v>
      </c>
      <c r="AJ6" s="7">
        <v>395833.33333333337</v>
      </c>
      <c r="AK6" s="7">
        <v>395833.33333333337</v>
      </c>
      <c r="AL6" s="7">
        <v>395833.33333333337</v>
      </c>
      <c r="AM6" s="7">
        <v>395833.33333333337</v>
      </c>
      <c r="AN6" s="7">
        <v>395833.33333333337</v>
      </c>
      <c r="AO6" s="7">
        <v>395833.33333333337</v>
      </c>
      <c r="AP6" s="7">
        <v>4750000</v>
      </c>
    </row>
    <row r="7" spans="2:63" x14ac:dyDescent="0.25">
      <c r="B7" t="str">
        <f>IF('Program 1'!A13="", "",'Program 1'!A13)</f>
        <v>Program 1</v>
      </c>
      <c r="C7" t="str">
        <f>IF('Program 1'!B13="", "",'Program 1'!B13)</f>
        <v>Salesforce</v>
      </c>
      <c r="D7" t="str">
        <f>IF('Program 1'!C13="", "",'Program 1'!C13)</f>
        <v/>
      </c>
      <c r="E7" t="str">
        <f>IF('Program 1'!D13="", "",'Program 1'!D13)</f>
        <v>Software</v>
      </c>
      <c r="F7" t="str">
        <f>IF('Program 1'!E13="", "",'Program 1'!E13)</f>
        <v>Active</v>
      </c>
      <c r="G7" t="str">
        <f>IF('Program 1'!F13="", "",'Program 1'!F13)</f>
        <v>San Francisco</v>
      </c>
      <c r="H7" t="str">
        <f>IF('Program 1'!G13="", "",'Program 1'!G13)</f>
        <v>California</v>
      </c>
      <c r="I7" t="str">
        <f>IF('Program 1'!H13="", "",'Program 1'!H13)</f>
        <v>United States</v>
      </c>
      <c r="J7" s="29">
        <f>IF('Program 1'!I13="", "",'Program 1'!I13)</f>
        <v>45778</v>
      </c>
      <c r="K7" s="29">
        <f>IF('Program 1'!J13="", "",'Program 1'!J13)</f>
        <v>47238</v>
      </c>
      <c r="L7" t="str">
        <f>IF('Program 1'!K13="", "",'Program 1'!K13)</f>
        <v>Bi-Annually</v>
      </c>
      <c r="M7">
        <f>'Program 1'!L13</f>
        <v>250000</v>
      </c>
      <c r="N7">
        <f>'Program 1'!M13</f>
        <v>125000</v>
      </c>
      <c r="O7">
        <f>'Program 1'!N13</f>
        <v>0</v>
      </c>
      <c r="P7">
        <f>'Program 1'!O13</f>
        <v>0</v>
      </c>
      <c r="Q7">
        <f>'Program 1'!P13</f>
        <v>0</v>
      </c>
      <c r="R7">
        <f>'Program 1'!Q13</f>
        <v>0</v>
      </c>
      <c r="S7">
        <f>'Program 1'!R13</f>
        <v>0</v>
      </c>
      <c r="T7">
        <f>'Program 1'!S13</f>
        <v>125000</v>
      </c>
      <c r="U7">
        <f>'Program 1'!T13</f>
        <v>0</v>
      </c>
      <c r="V7">
        <f>'Program 1'!U13</f>
        <v>0</v>
      </c>
      <c r="W7">
        <f>'Program 1'!V13</f>
        <v>0</v>
      </c>
      <c r="X7">
        <f>'Program 1'!W13</f>
        <v>0</v>
      </c>
      <c r="Y7">
        <f>'Program 1'!X13</f>
        <v>0</v>
      </c>
      <c r="Z7" s="51">
        <f>'Program 1'!Y13</f>
        <v>0</v>
      </c>
      <c r="AA7">
        <f>'Program 1'!Z13</f>
        <v>250000</v>
      </c>
      <c r="AC7" s="54" t="s">
        <v>161</v>
      </c>
      <c r="AD7" s="7">
        <v>375000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375000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750000</v>
      </c>
    </row>
    <row r="8" spans="2:63" x14ac:dyDescent="0.25">
      <c r="B8" t="str">
        <f>IF('Program 1'!A14="", "",'Program 1'!A14)</f>
        <v>Program 1</v>
      </c>
      <c r="C8" t="str">
        <f>IF('Program 1'!B14="", "",'Program 1'!B14)</f>
        <v>Couchbase</v>
      </c>
      <c r="D8" t="str">
        <f>IF('Program 1'!C14="", "",'Program 1'!C14)</f>
        <v/>
      </c>
      <c r="E8" t="str">
        <f>IF('Program 1'!D14="", "",'Program 1'!D14)</f>
        <v>Software</v>
      </c>
      <c r="F8" t="str">
        <f>IF('Program 1'!E14="", "",'Program 1'!E14)</f>
        <v>Active</v>
      </c>
      <c r="G8" t="str">
        <f>IF('Program 1'!F14="", "",'Program 1'!F14)</f>
        <v>San Jose</v>
      </c>
      <c r="H8" t="str">
        <f>IF('Program 1'!G14="", "",'Program 1'!G14)</f>
        <v>California</v>
      </c>
      <c r="I8" t="str">
        <f>IF('Program 1'!H14="", "",'Program 1'!H14)</f>
        <v>United States</v>
      </c>
      <c r="J8" s="29">
        <f>IF('Program 1'!I14="", "",'Program 1'!I14)</f>
        <v>45505</v>
      </c>
      <c r="K8" s="29">
        <f>IF('Program 1'!J14="", "",'Program 1'!J14)</f>
        <v>46234</v>
      </c>
      <c r="L8" t="str">
        <f>IF('Program 1'!K14="", "",'Program 1'!K14)</f>
        <v>Quarterly</v>
      </c>
      <c r="M8">
        <f>'Program 1'!L14</f>
        <v>400000</v>
      </c>
      <c r="N8">
        <f>'Program 1'!M14</f>
        <v>100000</v>
      </c>
      <c r="O8">
        <f>'Program 1'!N14</f>
        <v>0</v>
      </c>
      <c r="P8">
        <f>'Program 1'!O14</f>
        <v>0</v>
      </c>
      <c r="Q8">
        <f>'Program 1'!P14</f>
        <v>100000</v>
      </c>
      <c r="R8">
        <f>'Program 1'!Q14</f>
        <v>0</v>
      </c>
      <c r="S8">
        <f>'Program 1'!R14</f>
        <v>0</v>
      </c>
      <c r="T8">
        <f>'Program 1'!S14</f>
        <v>100000</v>
      </c>
      <c r="U8">
        <f>'Program 1'!T14</f>
        <v>0</v>
      </c>
      <c r="V8">
        <f>'Program 1'!U14</f>
        <v>0</v>
      </c>
      <c r="W8">
        <f>'Program 1'!V14</f>
        <v>100000</v>
      </c>
      <c r="X8">
        <f>'Program 1'!W14</f>
        <v>0</v>
      </c>
      <c r="Y8">
        <f>'Program 1'!X14</f>
        <v>0</v>
      </c>
      <c r="Z8" s="51">
        <f>'Program 1'!Y14</f>
        <v>0</v>
      </c>
      <c r="AA8">
        <f>'Program 1'!Z14</f>
        <v>400000</v>
      </c>
      <c r="AC8" s="54" t="s">
        <v>163</v>
      </c>
      <c r="AD8" s="7">
        <v>443750</v>
      </c>
      <c r="AE8" s="7">
        <v>0</v>
      </c>
      <c r="AF8" s="7">
        <v>0</v>
      </c>
      <c r="AG8" s="7">
        <v>443750</v>
      </c>
      <c r="AH8" s="7">
        <v>0</v>
      </c>
      <c r="AI8" s="7">
        <v>0</v>
      </c>
      <c r="AJ8" s="7">
        <v>443750</v>
      </c>
      <c r="AK8" s="7">
        <v>0</v>
      </c>
      <c r="AL8" s="7">
        <v>0</v>
      </c>
      <c r="AM8" s="7">
        <v>443750</v>
      </c>
      <c r="AN8" s="7">
        <v>0</v>
      </c>
      <c r="AO8" s="7">
        <v>0</v>
      </c>
      <c r="AP8" s="7">
        <v>1775000</v>
      </c>
    </row>
    <row r="9" spans="2:63" x14ac:dyDescent="0.25">
      <c r="B9" t="str">
        <f>IF('Program 1'!A15="", "",'Program 1'!A15)</f>
        <v>Program 1</v>
      </c>
      <c r="C9" t="str">
        <f>IF('Program 1'!B15="", "",'Program 1'!B15)</f>
        <v/>
      </c>
      <c r="D9" t="str">
        <f>IF('Program 1'!C15="", "",'Program 1'!C15)</f>
        <v/>
      </c>
      <c r="E9" t="str">
        <f>IF('Program 1'!D15="", "",'Program 1'!D15)</f>
        <v/>
      </c>
      <c r="F9" t="str">
        <f>IF('Program 1'!E15="", "",'Program 1'!E15)</f>
        <v/>
      </c>
      <c r="G9" t="str">
        <f>IF('Program 1'!F15="", "",'Program 1'!F15)</f>
        <v/>
      </c>
      <c r="H9" t="str">
        <f>IF('Program 1'!G15="", "",'Program 1'!G15)</f>
        <v/>
      </c>
      <c r="I9" t="str">
        <f>IF('Program 1'!H15="", "",'Program 1'!H15)</f>
        <v/>
      </c>
      <c r="J9" s="29" t="str">
        <f>IF('Program 1'!I15="", "",'Program 1'!I15)</f>
        <v/>
      </c>
      <c r="K9" s="29" t="str">
        <f>IF('Program 1'!J15="", "",'Program 1'!J15)</f>
        <v/>
      </c>
      <c r="L9" t="str">
        <f>IF('Program 1'!K15="", "",'Program 1'!K15)</f>
        <v/>
      </c>
      <c r="M9">
        <f>'Program 1'!L15</f>
        <v>0</v>
      </c>
      <c r="N9">
        <f>'Program 1'!M15</f>
        <v>0</v>
      </c>
      <c r="O9">
        <f>'Program 1'!N15</f>
        <v>0</v>
      </c>
      <c r="P9">
        <f>'Program 1'!O15</f>
        <v>0</v>
      </c>
      <c r="Q9">
        <f>'Program 1'!P15</f>
        <v>0</v>
      </c>
      <c r="R9">
        <f>'Program 1'!Q15</f>
        <v>0</v>
      </c>
      <c r="S9">
        <f>'Program 1'!R15</f>
        <v>0</v>
      </c>
      <c r="T9">
        <f>'Program 1'!S15</f>
        <v>0</v>
      </c>
      <c r="U9">
        <f>'Program 1'!T15</f>
        <v>0</v>
      </c>
      <c r="V9">
        <f>'Program 1'!U15</f>
        <v>0</v>
      </c>
      <c r="W9">
        <f>'Program 1'!V15</f>
        <v>0</v>
      </c>
      <c r="X9">
        <f>'Program 1'!W15</f>
        <v>0</v>
      </c>
      <c r="Y9">
        <f>'Program 1'!X15</f>
        <v>0</v>
      </c>
      <c r="Z9" s="51">
        <f>'Program 1'!Y15</f>
        <v>0</v>
      </c>
      <c r="AA9">
        <f>'Program 1'!Z15</f>
        <v>0</v>
      </c>
    </row>
    <row r="10" spans="2:63" x14ac:dyDescent="0.25">
      <c r="B10" t="str">
        <f>IF('Program 1'!A16="", "",'Program 1'!A16)</f>
        <v>Program 1</v>
      </c>
      <c r="C10" t="str">
        <f>IF('Program 1'!B16="", "",'Program 1'!B16)</f>
        <v/>
      </c>
      <c r="D10" t="str">
        <f>IF('Program 1'!C16="", "",'Program 1'!C16)</f>
        <v/>
      </c>
      <c r="E10" t="str">
        <f>IF('Program 1'!D16="", "",'Program 1'!D16)</f>
        <v/>
      </c>
      <c r="F10" t="str">
        <f>IF('Program 1'!E16="", "",'Program 1'!E16)</f>
        <v/>
      </c>
      <c r="G10" t="str">
        <f>IF('Program 1'!F16="", "",'Program 1'!F16)</f>
        <v/>
      </c>
      <c r="H10" t="str">
        <f>IF('Program 1'!G16="", "",'Program 1'!G16)</f>
        <v/>
      </c>
      <c r="I10" t="str">
        <f>IF('Program 1'!H16="", "",'Program 1'!H16)</f>
        <v/>
      </c>
      <c r="J10" s="29" t="str">
        <f>IF('Program 1'!I16="", "",'Program 1'!I16)</f>
        <v/>
      </c>
      <c r="K10" s="29" t="str">
        <f>IF('Program 1'!J16="", "",'Program 1'!J16)</f>
        <v/>
      </c>
      <c r="L10" t="str">
        <f>IF('Program 1'!K16="", "",'Program 1'!K16)</f>
        <v/>
      </c>
      <c r="M10">
        <f>'Program 1'!L16</f>
        <v>0</v>
      </c>
      <c r="N10">
        <f>'Program 1'!M16</f>
        <v>0</v>
      </c>
      <c r="O10">
        <f>'Program 1'!N16</f>
        <v>0</v>
      </c>
      <c r="P10">
        <f>'Program 1'!O16</f>
        <v>0</v>
      </c>
      <c r="Q10">
        <f>'Program 1'!P16</f>
        <v>0</v>
      </c>
      <c r="R10">
        <f>'Program 1'!Q16</f>
        <v>0</v>
      </c>
      <c r="S10">
        <f>'Program 1'!R16</f>
        <v>0</v>
      </c>
      <c r="T10">
        <f>'Program 1'!S16</f>
        <v>0</v>
      </c>
      <c r="U10">
        <f>'Program 1'!T16</f>
        <v>0</v>
      </c>
      <c r="V10">
        <f>'Program 1'!U16</f>
        <v>0</v>
      </c>
      <c r="W10">
        <f>'Program 1'!V16</f>
        <v>0</v>
      </c>
      <c r="X10">
        <f>'Program 1'!W16</f>
        <v>0</v>
      </c>
      <c r="Y10">
        <f>'Program 1'!X16</f>
        <v>0</v>
      </c>
      <c r="Z10" s="51">
        <f>'Program 1'!Y16</f>
        <v>0</v>
      </c>
      <c r="AA10">
        <f>'Program 1'!Z16</f>
        <v>0</v>
      </c>
    </row>
    <row r="11" spans="2:63" x14ac:dyDescent="0.25">
      <c r="B11" t="str">
        <f>IF('Program 1'!A17="", "",'Program 1'!A17)</f>
        <v>Program 1</v>
      </c>
      <c r="C11" t="str">
        <f>IF('Program 1'!B17="", "",'Program 1'!B17)</f>
        <v/>
      </c>
      <c r="D11" t="str">
        <f>IF('Program 1'!C17="", "",'Program 1'!C17)</f>
        <v/>
      </c>
      <c r="E11" t="str">
        <f>IF('Program 1'!D17="", "",'Program 1'!D17)</f>
        <v/>
      </c>
      <c r="F11" t="str">
        <f>IF('Program 1'!E17="", "",'Program 1'!E17)</f>
        <v/>
      </c>
      <c r="G11" t="str">
        <f>IF('Program 1'!F17="", "",'Program 1'!F17)</f>
        <v/>
      </c>
      <c r="H11" t="str">
        <f>IF('Program 1'!G17="", "",'Program 1'!G17)</f>
        <v/>
      </c>
      <c r="I11" t="str">
        <f>IF('Program 1'!H17="", "",'Program 1'!H17)</f>
        <v/>
      </c>
      <c r="J11" s="29" t="str">
        <f>IF('Program 1'!I17="", "",'Program 1'!I17)</f>
        <v/>
      </c>
      <c r="K11" s="29" t="str">
        <f>IF('Program 1'!J17="", "",'Program 1'!J17)</f>
        <v/>
      </c>
      <c r="L11" t="str">
        <f>IF('Program 1'!K17="", "",'Program 1'!K17)</f>
        <v/>
      </c>
      <c r="M11">
        <f>'Program 1'!L17</f>
        <v>0</v>
      </c>
      <c r="N11">
        <f>'Program 1'!M17</f>
        <v>0</v>
      </c>
      <c r="O11">
        <f>'Program 1'!N17</f>
        <v>0</v>
      </c>
      <c r="P11">
        <f>'Program 1'!O17</f>
        <v>0</v>
      </c>
      <c r="Q11">
        <f>'Program 1'!P17</f>
        <v>0</v>
      </c>
      <c r="R11">
        <f>'Program 1'!Q17</f>
        <v>0</v>
      </c>
      <c r="S11">
        <f>'Program 1'!R17</f>
        <v>0</v>
      </c>
      <c r="T11">
        <f>'Program 1'!S17</f>
        <v>0</v>
      </c>
      <c r="U11">
        <f>'Program 1'!T17</f>
        <v>0</v>
      </c>
      <c r="V11">
        <f>'Program 1'!U17</f>
        <v>0</v>
      </c>
      <c r="W11">
        <f>'Program 1'!V17</f>
        <v>0</v>
      </c>
      <c r="X11">
        <f>'Program 1'!W17</f>
        <v>0</v>
      </c>
      <c r="Y11">
        <f>'Program 1'!X17</f>
        <v>0</v>
      </c>
      <c r="Z11" s="51">
        <f>'Program 1'!Y17</f>
        <v>0</v>
      </c>
      <c r="AA11">
        <f>'Program 1'!Z17</f>
        <v>0</v>
      </c>
    </row>
    <row r="12" spans="2:63" x14ac:dyDescent="0.25">
      <c r="B12" t="str">
        <f>IF('Program 1'!A18="", "",'Program 1'!A18)</f>
        <v>Program 1</v>
      </c>
      <c r="C12" t="str">
        <f>IF('Program 1'!B18="", "",'Program 1'!B18)</f>
        <v/>
      </c>
      <c r="D12" t="str">
        <f>IF('Program 1'!C18="", "",'Program 1'!C18)</f>
        <v/>
      </c>
      <c r="E12" t="str">
        <f>IF('Program 1'!D18="", "",'Program 1'!D18)</f>
        <v/>
      </c>
      <c r="F12" t="str">
        <f>IF('Program 1'!E18="", "",'Program 1'!E18)</f>
        <v/>
      </c>
      <c r="G12" t="str">
        <f>IF('Program 1'!F18="", "",'Program 1'!F18)</f>
        <v/>
      </c>
      <c r="H12" t="str">
        <f>IF('Program 1'!G18="", "",'Program 1'!G18)</f>
        <v/>
      </c>
      <c r="I12" t="str">
        <f>IF('Program 1'!H18="", "",'Program 1'!H18)</f>
        <v/>
      </c>
      <c r="J12" s="29" t="str">
        <f>IF('Program 1'!I18="", "",'Program 1'!I18)</f>
        <v/>
      </c>
      <c r="K12" s="29" t="str">
        <f>IF('Program 1'!J18="", "",'Program 1'!J18)</f>
        <v/>
      </c>
      <c r="L12" t="str">
        <f>IF('Program 1'!K18="", "",'Program 1'!K18)</f>
        <v/>
      </c>
      <c r="M12">
        <f>'Program 1'!L18</f>
        <v>0</v>
      </c>
      <c r="N12">
        <f>'Program 1'!M18</f>
        <v>0</v>
      </c>
      <c r="O12">
        <f>'Program 1'!N18</f>
        <v>0</v>
      </c>
      <c r="P12">
        <f>'Program 1'!O18</f>
        <v>0</v>
      </c>
      <c r="Q12">
        <f>'Program 1'!P18</f>
        <v>0</v>
      </c>
      <c r="R12">
        <f>'Program 1'!Q18</f>
        <v>0</v>
      </c>
      <c r="S12">
        <f>'Program 1'!R18</f>
        <v>0</v>
      </c>
      <c r="T12">
        <f>'Program 1'!S18</f>
        <v>0</v>
      </c>
      <c r="U12">
        <f>'Program 1'!T18</f>
        <v>0</v>
      </c>
      <c r="V12">
        <f>'Program 1'!U18</f>
        <v>0</v>
      </c>
      <c r="W12">
        <f>'Program 1'!V18</f>
        <v>0</v>
      </c>
      <c r="X12">
        <f>'Program 1'!W18</f>
        <v>0</v>
      </c>
      <c r="Y12">
        <f>'Program 1'!X18</f>
        <v>0</v>
      </c>
      <c r="Z12" s="51">
        <f>'Program 1'!Y18</f>
        <v>0</v>
      </c>
      <c r="AA12">
        <f>'Program 1'!Z18</f>
        <v>0</v>
      </c>
    </row>
    <row r="13" spans="2:63" x14ac:dyDescent="0.25">
      <c r="B13" t="str">
        <f>IF('Program 2'!A9="","",'Program 2'!A9)</f>
        <v>Program 2</v>
      </c>
      <c r="C13" t="str">
        <f>IF('Program 2'!B9="","",'Program 2'!B9)</f>
        <v>Microsoft Azure</v>
      </c>
      <c r="D13" t="str">
        <f>IF('Program 2'!C9="","",'Program 2'!C9)</f>
        <v/>
      </c>
      <c r="E13" t="str">
        <f>IF('Program 2'!D9="","",'Program 2'!D9)</f>
        <v>Cloud</v>
      </c>
      <c r="F13" t="str">
        <f>IF('Program 2'!E9="","",'Program 2'!E9)</f>
        <v>Active</v>
      </c>
      <c r="G13" t="str">
        <f>IF('Program 2'!F9="","",'Program 2'!F9)</f>
        <v>Seattle</v>
      </c>
      <c r="H13" t="str">
        <f>IF('Program 2'!G9="","",'Program 2'!G9)</f>
        <v>Washington</v>
      </c>
      <c r="I13" t="str">
        <f>IF('Program 2'!H9="","",'Program 2'!H9)</f>
        <v>United States</v>
      </c>
      <c r="J13" s="29">
        <f>IF('Program 2'!I9="","",'Program 2'!I9)</f>
        <v>45292</v>
      </c>
      <c r="K13" s="29">
        <f>IF('Program 2'!J9="","",'Program 2'!J9)</f>
        <v>47118</v>
      </c>
      <c r="L13" t="str">
        <f>IF('Program 2'!K9="","",'Program 2'!K9)</f>
        <v>Monthly</v>
      </c>
      <c r="M13">
        <f>'Program 2'!L9</f>
        <v>750000</v>
      </c>
      <c r="N13">
        <f>'Program 2'!M9</f>
        <v>62500</v>
      </c>
      <c r="O13">
        <f>'Program 2'!N9</f>
        <v>62500</v>
      </c>
      <c r="P13">
        <f>'Program 2'!O9</f>
        <v>62500</v>
      </c>
      <c r="Q13">
        <f>'Program 2'!P9</f>
        <v>62500</v>
      </c>
      <c r="R13">
        <f>'Program 2'!Q9</f>
        <v>62500</v>
      </c>
      <c r="S13">
        <f>'Program 2'!R9</f>
        <v>62500</v>
      </c>
      <c r="T13">
        <f>'Program 2'!S9</f>
        <v>62500</v>
      </c>
      <c r="U13">
        <f>'Program 2'!T9</f>
        <v>62500</v>
      </c>
      <c r="V13">
        <f>'Program 2'!U9</f>
        <v>62500</v>
      </c>
      <c r="W13">
        <f>'Program 2'!V9</f>
        <v>62500</v>
      </c>
      <c r="X13">
        <f>'Program 2'!W9</f>
        <v>62500</v>
      </c>
      <c r="Y13">
        <f>'Program 2'!X9</f>
        <v>62500</v>
      </c>
      <c r="Z13" s="51">
        <f>'Program 2'!Y9</f>
        <v>0</v>
      </c>
      <c r="AA13">
        <f>'Program 2'!Z9</f>
        <v>750000</v>
      </c>
      <c r="AC13" s="1" t="s">
        <v>181</v>
      </c>
      <c r="AD13" s="70">
        <f t="shared" ref="AD13:AO13" si="0">SUM(AD3:AD12)</f>
        <v>2389583.3333333335</v>
      </c>
      <c r="AE13" s="70">
        <f t="shared" si="0"/>
        <v>833333.33333333337</v>
      </c>
      <c r="AF13" s="70">
        <f t="shared" si="0"/>
        <v>833333.33333333337</v>
      </c>
      <c r="AG13" s="70">
        <f t="shared" si="0"/>
        <v>2014583.3333333335</v>
      </c>
      <c r="AH13" s="70">
        <f t="shared" si="0"/>
        <v>833333.33333333337</v>
      </c>
      <c r="AI13" s="70">
        <f t="shared" si="0"/>
        <v>833333.33333333337</v>
      </c>
      <c r="AJ13" s="70">
        <f t="shared" si="0"/>
        <v>2389583.3333333335</v>
      </c>
      <c r="AK13" s="70">
        <f t="shared" si="0"/>
        <v>833333.33333333337</v>
      </c>
      <c r="AL13" s="70">
        <f t="shared" si="0"/>
        <v>833333.33333333337</v>
      </c>
      <c r="AM13" s="70">
        <f t="shared" si="0"/>
        <v>2014583.3333333335</v>
      </c>
      <c r="AN13" s="70">
        <f t="shared" si="0"/>
        <v>833333.33333333337</v>
      </c>
      <c r="AO13" s="70">
        <f t="shared" si="0"/>
        <v>833333.33333333337</v>
      </c>
      <c r="AP13" s="70">
        <f>SUM(AD13:AO13)</f>
        <v>15475000.000000004</v>
      </c>
    </row>
    <row r="14" spans="2:63" x14ac:dyDescent="0.25">
      <c r="B14" t="str">
        <f>IF('Program 2'!A10="","",'Program 2'!A10)</f>
        <v>Program 2</v>
      </c>
      <c r="C14" t="str">
        <f>IF('Program 2'!B10="","",'Program 2'!B10)</f>
        <v>Hewlett Packard Enterprise</v>
      </c>
      <c r="D14" t="str">
        <f>IF('Program 2'!C10="","",'Program 2'!C10)</f>
        <v/>
      </c>
      <c r="E14" t="str">
        <f>IF('Program 2'!D10="","",'Program 2'!D10)</f>
        <v>Hardware</v>
      </c>
      <c r="F14" t="str">
        <f>IF('Program 2'!E10="","",'Program 2'!E10)</f>
        <v>Active</v>
      </c>
      <c r="G14" t="str">
        <f>IF('Program 2'!F10="","",'Program 2'!F10)</f>
        <v>Palo Alto</v>
      </c>
      <c r="H14" t="str">
        <f>IF('Program 2'!G10="","",'Program 2'!G10)</f>
        <v>California</v>
      </c>
      <c r="I14" t="str">
        <f>IF('Program 2'!H10="","",'Program 2'!H10)</f>
        <v>United States</v>
      </c>
      <c r="J14" s="29">
        <f>IF('Program 2'!I10="","",'Program 2'!I10)</f>
        <v>45838</v>
      </c>
      <c r="K14" s="29">
        <f>IF('Program 2'!J10="","",'Program 2'!J10)</f>
        <v>47269</v>
      </c>
      <c r="L14" t="str">
        <f>IF('Program 2'!K10="","",'Program 2'!K10)</f>
        <v>Quarterly</v>
      </c>
      <c r="M14">
        <f>'Program 2'!L10</f>
        <v>250000</v>
      </c>
      <c r="N14">
        <f>'Program 2'!M10</f>
        <v>62500</v>
      </c>
      <c r="O14">
        <f>'Program 2'!N10</f>
        <v>0</v>
      </c>
      <c r="P14">
        <f>'Program 2'!O10</f>
        <v>0</v>
      </c>
      <c r="Q14">
        <f>'Program 2'!P10</f>
        <v>62500</v>
      </c>
      <c r="R14">
        <f>'Program 2'!Q10</f>
        <v>0</v>
      </c>
      <c r="S14">
        <f>'Program 2'!R10</f>
        <v>0</v>
      </c>
      <c r="T14">
        <f>'Program 2'!S10</f>
        <v>62500</v>
      </c>
      <c r="U14">
        <f>'Program 2'!T10</f>
        <v>0</v>
      </c>
      <c r="V14">
        <f>'Program 2'!U10</f>
        <v>0</v>
      </c>
      <c r="W14">
        <f>'Program 2'!V10</f>
        <v>62500</v>
      </c>
      <c r="X14">
        <f>'Program 2'!W10</f>
        <v>0</v>
      </c>
      <c r="Y14">
        <f>'Program 2'!X10</f>
        <v>0</v>
      </c>
      <c r="Z14" s="51">
        <f>'Program 2'!Y10</f>
        <v>0</v>
      </c>
      <c r="AA14">
        <f>'Program 2'!Z10</f>
        <v>250000</v>
      </c>
    </row>
    <row r="15" spans="2:63" x14ac:dyDescent="0.25">
      <c r="B15" t="str">
        <f>IF('Program 2'!A11="","",'Program 2'!A11)</f>
        <v>Program 2</v>
      </c>
      <c r="C15" t="str">
        <f>IF('Program 2'!B11="","",'Program 2'!B11)</f>
        <v>Snowflake</v>
      </c>
      <c r="D15" t="str">
        <f>IF('Program 2'!C11="","",'Program 2'!C11)</f>
        <v/>
      </c>
      <c r="E15" t="str">
        <f>IF('Program 2'!D11="","",'Program 2'!D11)</f>
        <v>Software</v>
      </c>
      <c r="F15" t="str">
        <f>IF('Program 2'!E11="","",'Program 2'!E11)</f>
        <v>Active</v>
      </c>
      <c r="G15" t="str">
        <f>IF('Program 2'!F11="","",'Program 2'!F11)</f>
        <v>Menlo Park</v>
      </c>
      <c r="H15" t="str">
        <f>IF('Program 2'!G11="","",'Program 2'!G11)</f>
        <v>California</v>
      </c>
      <c r="I15" t="str">
        <f>IF('Program 2'!H11="","",'Program 2'!H11)</f>
        <v>United States</v>
      </c>
      <c r="J15" s="29">
        <f>IF('Program 2'!I11="","",'Program 2'!I11)</f>
        <v>46082</v>
      </c>
      <c r="K15" s="29">
        <f>IF('Program 2'!J11="","",'Program 2'!J11)</f>
        <v>46811</v>
      </c>
      <c r="L15" t="str">
        <f>IF('Program 2'!K11="","",'Program 2'!K11)</f>
        <v>Quarterly</v>
      </c>
      <c r="M15">
        <f>'Program 2'!L11</f>
        <v>275000</v>
      </c>
      <c r="N15">
        <f>'Program 2'!M11</f>
        <v>68750</v>
      </c>
      <c r="O15">
        <f>'Program 2'!N11</f>
        <v>0</v>
      </c>
      <c r="P15">
        <f>'Program 2'!O11</f>
        <v>0</v>
      </c>
      <c r="Q15">
        <f>'Program 2'!P11</f>
        <v>68750</v>
      </c>
      <c r="R15">
        <f>'Program 2'!Q11</f>
        <v>0</v>
      </c>
      <c r="S15">
        <f>'Program 2'!R11</f>
        <v>0</v>
      </c>
      <c r="T15">
        <f>'Program 2'!S11</f>
        <v>68750</v>
      </c>
      <c r="U15">
        <f>'Program 2'!T11</f>
        <v>0</v>
      </c>
      <c r="V15">
        <f>'Program 2'!U11</f>
        <v>0</v>
      </c>
      <c r="W15">
        <f>'Program 2'!V11</f>
        <v>68750</v>
      </c>
      <c r="X15">
        <f>'Program 2'!W11</f>
        <v>0</v>
      </c>
      <c r="Y15">
        <f>'Program 2'!X11</f>
        <v>0</v>
      </c>
      <c r="Z15" s="51">
        <f>'Program 2'!Y11</f>
        <v>0</v>
      </c>
      <c r="AA15">
        <f>'Program 2'!Z11</f>
        <v>275000</v>
      </c>
    </row>
    <row r="16" spans="2:63" x14ac:dyDescent="0.25">
      <c r="B16" t="str">
        <f>IF('Program 2'!A12="","",'Program 2'!A12)</f>
        <v>Program 2</v>
      </c>
      <c r="C16" t="str">
        <f>IF('Program 2'!B12="","",'Program 2'!B12)</f>
        <v>MongoDB</v>
      </c>
      <c r="D16" t="str">
        <f>IF('Program 2'!C12="","",'Program 2'!C12)</f>
        <v/>
      </c>
      <c r="E16" t="str">
        <f>IF('Program 2'!D12="","",'Program 2'!D12)</f>
        <v>Software</v>
      </c>
      <c r="F16" t="str">
        <f>IF('Program 2'!E12="","",'Program 2'!E12)</f>
        <v>Active</v>
      </c>
      <c r="G16" t="str">
        <f>IF('Program 2'!F12="","",'Program 2'!F12)</f>
        <v>New York</v>
      </c>
      <c r="H16" t="str">
        <f>IF('Program 2'!G12="","",'Program 2'!G12)</f>
        <v>New York</v>
      </c>
      <c r="I16" t="str">
        <f>IF('Program 2'!H12="","",'Program 2'!H12)</f>
        <v>United States</v>
      </c>
      <c r="J16" s="29">
        <f>IF('Program 2'!I12="","",'Program 2'!I12)</f>
        <v>45261</v>
      </c>
      <c r="K16" s="29">
        <f>IF('Program 2'!J12="","",'Program 2'!J12)</f>
        <v>46721</v>
      </c>
      <c r="L16" t="str">
        <f>IF('Program 2'!K12="","",'Program 2'!K12)</f>
        <v>Monthly</v>
      </c>
      <c r="M16">
        <f>'Program 2'!L12</f>
        <v>1000000</v>
      </c>
      <c r="N16">
        <f>'Program 2'!M12</f>
        <v>83333.333333333328</v>
      </c>
      <c r="O16">
        <f>'Program 2'!N12</f>
        <v>83333.333333333328</v>
      </c>
      <c r="P16">
        <f>'Program 2'!O12</f>
        <v>83333.333333333328</v>
      </c>
      <c r="Q16">
        <f>'Program 2'!P12</f>
        <v>83333.333333333328</v>
      </c>
      <c r="R16">
        <f>'Program 2'!Q12</f>
        <v>83333.333333333328</v>
      </c>
      <c r="S16">
        <f>'Program 2'!R12</f>
        <v>83333.333333333328</v>
      </c>
      <c r="T16">
        <f>'Program 2'!S12</f>
        <v>83333.333333333328</v>
      </c>
      <c r="U16">
        <f>'Program 2'!T12</f>
        <v>83333.333333333328</v>
      </c>
      <c r="V16">
        <f>'Program 2'!U12</f>
        <v>83333.333333333328</v>
      </c>
      <c r="W16">
        <f>'Program 2'!V12</f>
        <v>83333.333333333328</v>
      </c>
      <c r="X16">
        <f>'Program 2'!W12</f>
        <v>83333.333333333328</v>
      </c>
      <c r="Y16">
        <f>'Program 2'!X12</f>
        <v>83333.333333333328</v>
      </c>
      <c r="Z16" s="51">
        <f>'Program 2'!Y12</f>
        <v>0</v>
      </c>
      <c r="AA16">
        <f>'Program 2'!Z12</f>
        <v>1000000.0000000001</v>
      </c>
    </row>
    <row r="17" spans="2:27" x14ac:dyDescent="0.25">
      <c r="B17" t="str">
        <f>IF('Program 2'!A13="","",'Program 2'!A13)</f>
        <v>Program 2</v>
      </c>
      <c r="C17" t="str">
        <f>IF('Program 2'!B13="","",'Program 2'!B13)</f>
        <v/>
      </c>
      <c r="D17" t="str">
        <f>IF('Program 2'!C13="","",'Program 2'!C13)</f>
        <v/>
      </c>
      <c r="E17" t="str">
        <f>IF('Program 2'!D13="","",'Program 2'!D13)</f>
        <v/>
      </c>
      <c r="F17" t="str">
        <f>IF('Program 2'!E13="","",'Program 2'!E13)</f>
        <v/>
      </c>
      <c r="G17" t="str">
        <f>IF('Program 2'!F13="","",'Program 2'!F13)</f>
        <v/>
      </c>
      <c r="H17" t="str">
        <f>IF('Program 2'!G13="","",'Program 2'!G13)</f>
        <v/>
      </c>
      <c r="I17" t="str">
        <f>IF('Program 2'!H13="","",'Program 2'!H13)</f>
        <v/>
      </c>
      <c r="J17" s="29" t="str">
        <f>IF('Program 2'!I13="","",'Program 2'!I13)</f>
        <v/>
      </c>
      <c r="K17" s="29" t="str">
        <f>IF('Program 2'!J13="","",'Program 2'!J13)</f>
        <v/>
      </c>
      <c r="L17" t="str">
        <f>IF('Program 2'!K13="","",'Program 2'!K13)</f>
        <v/>
      </c>
      <c r="M17">
        <f>'Program 2'!L13</f>
        <v>0</v>
      </c>
      <c r="N17">
        <f>'Program 2'!M13</f>
        <v>0</v>
      </c>
      <c r="O17">
        <f>'Program 2'!N13</f>
        <v>0</v>
      </c>
      <c r="P17">
        <f>'Program 2'!O13</f>
        <v>0</v>
      </c>
      <c r="Q17">
        <f>'Program 2'!P13</f>
        <v>0</v>
      </c>
      <c r="R17">
        <f>'Program 2'!Q13</f>
        <v>0</v>
      </c>
      <c r="S17">
        <f>'Program 2'!R13</f>
        <v>0</v>
      </c>
      <c r="T17">
        <f>'Program 2'!S13</f>
        <v>0</v>
      </c>
      <c r="U17">
        <f>'Program 2'!T13</f>
        <v>0</v>
      </c>
      <c r="V17">
        <f>'Program 2'!U13</f>
        <v>0</v>
      </c>
      <c r="W17">
        <f>'Program 2'!V13</f>
        <v>0</v>
      </c>
      <c r="X17">
        <f>'Program 2'!W13</f>
        <v>0</v>
      </c>
      <c r="Y17">
        <f>'Program 2'!X13</f>
        <v>0</v>
      </c>
      <c r="Z17" s="51">
        <f>'Program 2'!Y13</f>
        <v>0</v>
      </c>
      <c r="AA17">
        <f>'Program 2'!Z13</f>
        <v>0</v>
      </c>
    </row>
    <row r="18" spans="2:27" x14ac:dyDescent="0.25">
      <c r="B18" t="str">
        <f>IF('Program 2'!A14="","",'Program 2'!A14)</f>
        <v>Program 2</v>
      </c>
      <c r="C18" t="str">
        <f>IF('Program 2'!B14="","",'Program 2'!B14)</f>
        <v/>
      </c>
      <c r="D18" t="str">
        <f>IF('Program 2'!C14="","",'Program 2'!C14)</f>
        <v/>
      </c>
      <c r="E18" t="str">
        <f>IF('Program 2'!D14="","",'Program 2'!D14)</f>
        <v/>
      </c>
      <c r="F18" t="str">
        <f>IF('Program 2'!E14="","",'Program 2'!E14)</f>
        <v/>
      </c>
      <c r="G18" t="str">
        <f>IF('Program 2'!F14="","",'Program 2'!F14)</f>
        <v/>
      </c>
      <c r="H18" t="str">
        <f>IF('Program 2'!G14="","",'Program 2'!G14)</f>
        <v/>
      </c>
      <c r="I18" t="str">
        <f>IF('Program 2'!H14="","",'Program 2'!H14)</f>
        <v/>
      </c>
      <c r="J18" s="29" t="str">
        <f>IF('Program 2'!I14="","",'Program 2'!I14)</f>
        <v/>
      </c>
      <c r="K18" s="29" t="str">
        <f>IF('Program 2'!J14="","",'Program 2'!J14)</f>
        <v/>
      </c>
      <c r="L18" t="str">
        <f>IF('Program 2'!K14="","",'Program 2'!K14)</f>
        <v/>
      </c>
      <c r="M18">
        <f>'Program 2'!L14</f>
        <v>0</v>
      </c>
      <c r="N18">
        <f>'Program 2'!M14</f>
        <v>0</v>
      </c>
      <c r="O18">
        <f>'Program 2'!N14</f>
        <v>0</v>
      </c>
      <c r="P18">
        <f>'Program 2'!O14</f>
        <v>0</v>
      </c>
      <c r="Q18">
        <f>'Program 2'!P14</f>
        <v>0</v>
      </c>
      <c r="R18">
        <f>'Program 2'!Q14</f>
        <v>0</v>
      </c>
      <c r="S18">
        <f>'Program 2'!R14</f>
        <v>0</v>
      </c>
      <c r="T18">
        <f>'Program 2'!S14</f>
        <v>0</v>
      </c>
      <c r="U18">
        <f>'Program 2'!T14</f>
        <v>0</v>
      </c>
      <c r="V18">
        <f>'Program 2'!U14</f>
        <v>0</v>
      </c>
      <c r="W18">
        <f>'Program 2'!V14</f>
        <v>0</v>
      </c>
      <c r="X18">
        <f>'Program 2'!W14</f>
        <v>0</v>
      </c>
      <c r="Y18">
        <f>'Program 2'!X14</f>
        <v>0</v>
      </c>
      <c r="Z18" s="51">
        <f>'Program 2'!Y14</f>
        <v>0</v>
      </c>
      <c r="AA18">
        <f>'Program 2'!Z14</f>
        <v>0</v>
      </c>
    </row>
    <row r="19" spans="2:27" x14ac:dyDescent="0.25">
      <c r="B19" t="str">
        <f>IF('Program 2'!A15="","",'Program 2'!A15)</f>
        <v>Program 2</v>
      </c>
      <c r="C19" t="str">
        <f>IF('Program 2'!B15="","",'Program 2'!B15)</f>
        <v/>
      </c>
      <c r="D19" t="str">
        <f>IF('Program 2'!C15="","",'Program 2'!C15)</f>
        <v/>
      </c>
      <c r="E19" t="str">
        <f>IF('Program 2'!D15="","",'Program 2'!D15)</f>
        <v/>
      </c>
      <c r="F19" t="str">
        <f>IF('Program 2'!E15="","",'Program 2'!E15)</f>
        <v/>
      </c>
      <c r="G19" t="str">
        <f>IF('Program 2'!F15="","",'Program 2'!F15)</f>
        <v/>
      </c>
      <c r="H19" t="str">
        <f>IF('Program 2'!G15="","",'Program 2'!G15)</f>
        <v/>
      </c>
      <c r="I19" t="str">
        <f>IF('Program 2'!H15="","",'Program 2'!H15)</f>
        <v/>
      </c>
      <c r="J19" s="29" t="str">
        <f>IF('Program 2'!I15="","",'Program 2'!I15)</f>
        <v/>
      </c>
      <c r="K19" s="29" t="str">
        <f>IF('Program 2'!J15="","",'Program 2'!J15)</f>
        <v/>
      </c>
      <c r="L19" t="str">
        <f>IF('Program 2'!K15="","",'Program 2'!K15)</f>
        <v/>
      </c>
      <c r="M19">
        <f>'Program 2'!L15</f>
        <v>0</v>
      </c>
      <c r="N19">
        <f>'Program 2'!M15</f>
        <v>0</v>
      </c>
      <c r="O19">
        <f>'Program 2'!N15</f>
        <v>0</v>
      </c>
      <c r="P19">
        <f>'Program 2'!O15</f>
        <v>0</v>
      </c>
      <c r="Q19">
        <f>'Program 2'!P15</f>
        <v>0</v>
      </c>
      <c r="R19">
        <f>'Program 2'!Q15</f>
        <v>0</v>
      </c>
      <c r="S19">
        <f>'Program 2'!R15</f>
        <v>0</v>
      </c>
      <c r="T19">
        <f>'Program 2'!S15</f>
        <v>0</v>
      </c>
      <c r="U19">
        <f>'Program 2'!T15</f>
        <v>0</v>
      </c>
      <c r="V19">
        <f>'Program 2'!U15</f>
        <v>0</v>
      </c>
      <c r="W19">
        <f>'Program 2'!V15</f>
        <v>0</v>
      </c>
      <c r="X19">
        <f>'Program 2'!W15</f>
        <v>0</v>
      </c>
      <c r="Y19">
        <f>'Program 2'!X15</f>
        <v>0</v>
      </c>
      <c r="Z19" s="51">
        <f>'Program 2'!Y15</f>
        <v>0</v>
      </c>
      <c r="AA19">
        <f>'Program 2'!Z15</f>
        <v>0</v>
      </c>
    </row>
    <row r="20" spans="2:27" x14ac:dyDescent="0.25">
      <c r="B20" t="str">
        <f>IF('Program 2'!A16="","",'Program 2'!A16)</f>
        <v>Program 2</v>
      </c>
      <c r="C20" t="str">
        <f>IF('Program 2'!B16="","",'Program 2'!B16)</f>
        <v/>
      </c>
      <c r="D20" t="str">
        <f>IF('Program 2'!C16="","",'Program 2'!C16)</f>
        <v/>
      </c>
      <c r="E20" t="str">
        <f>IF('Program 2'!D16="","",'Program 2'!D16)</f>
        <v/>
      </c>
      <c r="F20" t="str">
        <f>IF('Program 2'!E16="","",'Program 2'!E16)</f>
        <v/>
      </c>
      <c r="G20" t="str">
        <f>IF('Program 2'!F16="","",'Program 2'!F16)</f>
        <v/>
      </c>
      <c r="H20" t="str">
        <f>IF('Program 2'!G16="","",'Program 2'!G16)</f>
        <v/>
      </c>
      <c r="I20" t="str">
        <f>IF('Program 2'!H16="","",'Program 2'!H16)</f>
        <v/>
      </c>
      <c r="J20" s="29" t="str">
        <f>IF('Program 2'!I16="","",'Program 2'!I16)</f>
        <v/>
      </c>
      <c r="K20" s="29" t="str">
        <f>IF('Program 2'!J16="","",'Program 2'!J16)</f>
        <v/>
      </c>
      <c r="L20" t="str">
        <f>IF('Program 2'!K16="","",'Program 2'!K16)</f>
        <v/>
      </c>
      <c r="M20">
        <f>'Program 2'!L16</f>
        <v>0</v>
      </c>
      <c r="N20">
        <f>'Program 2'!M16</f>
        <v>0</v>
      </c>
      <c r="O20">
        <f>'Program 2'!N16</f>
        <v>0</v>
      </c>
      <c r="P20">
        <f>'Program 2'!O16</f>
        <v>0</v>
      </c>
      <c r="Q20">
        <f>'Program 2'!P16</f>
        <v>0</v>
      </c>
      <c r="R20">
        <f>'Program 2'!Q16</f>
        <v>0</v>
      </c>
      <c r="S20">
        <f>'Program 2'!R16</f>
        <v>0</v>
      </c>
      <c r="T20">
        <f>'Program 2'!S16</f>
        <v>0</v>
      </c>
      <c r="U20">
        <f>'Program 2'!T16</f>
        <v>0</v>
      </c>
      <c r="V20">
        <f>'Program 2'!U16</f>
        <v>0</v>
      </c>
      <c r="W20">
        <f>'Program 2'!V16</f>
        <v>0</v>
      </c>
      <c r="X20">
        <f>'Program 2'!W16</f>
        <v>0</v>
      </c>
      <c r="Y20">
        <f>'Program 2'!X16</f>
        <v>0</v>
      </c>
      <c r="Z20" s="51">
        <f>'Program 2'!Y16</f>
        <v>0</v>
      </c>
      <c r="AA20">
        <f>'Program 2'!Z16</f>
        <v>0</v>
      </c>
    </row>
    <row r="21" spans="2:27" x14ac:dyDescent="0.25">
      <c r="B21" t="str">
        <f>IF('Program 2'!A17="","",'Program 2'!A17)</f>
        <v>Program 2</v>
      </c>
      <c r="C21" t="str">
        <f>IF('Program 2'!B17="","",'Program 2'!B17)</f>
        <v/>
      </c>
      <c r="D21" t="str">
        <f>IF('Program 2'!C17="","",'Program 2'!C17)</f>
        <v/>
      </c>
      <c r="E21" t="str">
        <f>IF('Program 2'!D17="","",'Program 2'!D17)</f>
        <v/>
      </c>
      <c r="F21" t="str">
        <f>IF('Program 2'!E17="","",'Program 2'!E17)</f>
        <v/>
      </c>
      <c r="G21" t="str">
        <f>IF('Program 2'!F17="","",'Program 2'!F17)</f>
        <v/>
      </c>
      <c r="H21" t="str">
        <f>IF('Program 2'!G17="","",'Program 2'!G17)</f>
        <v/>
      </c>
      <c r="I21" t="str">
        <f>IF('Program 2'!H17="","",'Program 2'!H17)</f>
        <v/>
      </c>
      <c r="J21" s="29" t="str">
        <f>IF('Program 2'!I17="","",'Program 2'!I17)</f>
        <v/>
      </c>
      <c r="K21" s="29" t="str">
        <f>IF('Program 2'!J17="","",'Program 2'!J17)</f>
        <v/>
      </c>
      <c r="L21" t="str">
        <f>IF('Program 2'!K17="","",'Program 2'!K17)</f>
        <v/>
      </c>
      <c r="M21">
        <f>'Program 2'!L17</f>
        <v>0</v>
      </c>
      <c r="N21">
        <f>'Program 2'!M17</f>
        <v>0</v>
      </c>
      <c r="O21">
        <f>'Program 2'!N17</f>
        <v>0</v>
      </c>
      <c r="P21">
        <f>'Program 2'!O17</f>
        <v>0</v>
      </c>
      <c r="Q21">
        <f>'Program 2'!P17</f>
        <v>0</v>
      </c>
      <c r="R21">
        <f>'Program 2'!Q17</f>
        <v>0</v>
      </c>
      <c r="S21">
        <f>'Program 2'!R17</f>
        <v>0</v>
      </c>
      <c r="T21">
        <f>'Program 2'!S17</f>
        <v>0</v>
      </c>
      <c r="U21">
        <f>'Program 2'!T17</f>
        <v>0</v>
      </c>
      <c r="V21">
        <f>'Program 2'!U17</f>
        <v>0</v>
      </c>
      <c r="W21">
        <f>'Program 2'!V17</f>
        <v>0</v>
      </c>
      <c r="X21">
        <f>'Program 2'!W17</f>
        <v>0</v>
      </c>
      <c r="Y21">
        <f>'Program 2'!X17</f>
        <v>0</v>
      </c>
      <c r="Z21" s="51">
        <f>'Program 2'!Y17</f>
        <v>0</v>
      </c>
      <c r="AA21">
        <f>'Program 2'!Z17</f>
        <v>0</v>
      </c>
    </row>
    <row r="22" spans="2:27" x14ac:dyDescent="0.25">
      <c r="B22" t="str">
        <f>IF('Program 2'!A18="","",'Program 2'!A18)</f>
        <v>Program 2</v>
      </c>
      <c r="C22" t="str">
        <f>IF('Program 2'!B18="","",'Program 2'!B18)</f>
        <v/>
      </c>
      <c r="D22" t="str">
        <f>IF('Program 2'!C18="","",'Program 2'!C18)</f>
        <v/>
      </c>
      <c r="E22" t="str">
        <f>IF('Program 2'!D18="","",'Program 2'!D18)</f>
        <v/>
      </c>
      <c r="F22" t="str">
        <f>IF('Program 2'!E18="","",'Program 2'!E18)</f>
        <v/>
      </c>
      <c r="G22" t="str">
        <f>IF('Program 2'!F18="","",'Program 2'!F18)</f>
        <v/>
      </c>
      <c r="H22" t="str">
        <f>IF('Program 2'!G18="","",'Program 2'!G18)</f>
        <v/>
      </c>
      <c r="I22" t="str">
        <f>IF('Program 2'!H18="","",'Program 2'!H18)</f>
        <v/>
      </c>
      <c r="J22" s="29" t="str">
        <f>IF('Program 2'!I18="","",'Program 2'!I18)</f>
        <v/>
      </c>
      <c r="K22" s="29" t="str">
        <f>IF('Program 2'!J18="","",'Program 2'!J18)</f>
        <v/>
      </c>
      <c r="L22" t="str">
        <f>IF('Program 2'!K18="","",'Program 2'!K18)</f>
        <v/>
      </c>
      <c r="M22">
        <f>'Program 2'!L18</f>
        <v>0</v>
      </c>
      <c r="N22">
        <f>'Program 2'!M18</f>
        <v>0</v>
      </c>
      <c r="O22">
        <f>'Program 2'!N18</f>
        <v>0</v>
      </c>
      <c r="P22">
        <f>'Program 2'!O18</f>
        <v>0</v>
      </c>
      <c r="Q22">
        <f>'Program 2'!P18</f>
        <v>0</v>
      </c>
      <c r="R22">
        <f>'Program 2'!Q18</f>
        <v>0</v>
      </c>
      <c r="S22">
        <f>'Program 2'!R18</f>
        <v>0</v>
      </c>
      <c r="T22">
        <f>'Program 2'!S18</f>
        <v>0</v>
      </c>
      <c r="U22">
        <f>'Program 2'!T18</f>
        <v>0</v>
      </c>
      <c r="V22">
        <f>'Program 2'!U18</f>
        <v>0</v>
      </c>
      <c r="W22">
        <f>'Program 2'!V18</f>
        <v>0</v>
      </c>
      <c r="X22">
        <f>'Program 2'!W18</f>
        <v>0</v>
      </c>
      <c r="Y22">
        <f>'Program 2'!X18</f>
        <v>0</v>
      </c>
      <c r="Z22" s="51">
        <f>'Program 2'!Y18</f>
        <v>0</v>
      </c>
      <c r="AA22">
        <f>'Program 2'!Z18</f>
        <v>0</v>
      </c>
    </row>
    <row r="23" spans="2:27" x14ac:dyDescent="0.25">
      <c r="B23" t="str">
        <f>IF('Program 3'!A9="","",'Program 3'!A9)</f>
        <v>Program 3</v>
      </c>
      <c r="C23" t="str">
        <f>IF('Program 3'!B9="","",'Program 3'!B9)</f>
        <v>Microsoft Azure</v>
      </c>
      <c r="D23" t="str">
        <f>IF('Program 3'!C9="","",'Program 3'!C9)</f>
        <v/>
      </c>
      <c r="E23" t="str">
        <f>IF('Program 3'!D9="","",'Program 3'!D9)</f>
        <v>Cloud</v>
      </c>
      <c r="F23" t="str">
        <f>IF('Program 3'!E9="","",'Program 3'!E9)</f>
        <v>Active</v>
      </c>
      <c r="G23" t="str">
        <f>IF('Program 3'!F9="","",'Program 3'!F9)</f>
        <v>Seattle</v>
      </c>
      <c r="H23" t="str">
        <f>IF('Program 3'!G9="","",'Program 3'!G9)</f>
        <v>Washington</v>
      </c>
      <c r="I23" t="str">
        <f>IF('Program 3'!H9="","",'Program 3'!H9)</f>
        <v>United States</v>
      </c>
      <c r="J23" s="29">
        <f>IF('Program 3'!I9="","",'Program 3'!I9)</f>
        <v>45444</v>
      </c>
      <c r="K23" s="29">
        <f>IF('Program 3'!J9="","",'Program 3'!J9)</f>
        <v>47634</v>
      </c>
      <c r="L23" t="str">
        <f>IF('Program 3'!K9="","",'Program 3'!K9)</f>
        <v>Monthly</v>
      </c>
      <c r="M23">
        <f>'Program 3'!L9</f>
        <v>950000</v>
      </c>
      <c r="N23">
        <f>'Program 3'!M9</f>
        <v>79166.666666666672</v>
      </c>
      <c r="O23">
        <f>'Program 3'!N9</f>
        <v>79166.666666666672</v>
      </c>
      <c r="P23">
        <f>'Program 3'!O9</f>
        <v>79166.666666666672</v>
      </c>
      <c r="Q23">
        <f>'Program 3'!P9</f>
        <v>79166.666666666672</v>
      </c>
      <c r="R23">
        <f>'Program 3'!Q9</f>
        <v>79166.666666666672</v>
      </c>
      <c r="S23">
        <f>'Program 3'!R9</f>
        <v>79166.666666666672</v>
      </c>
      <c r="T23">
        <f>'Program 3'!S9</f>
        <v>79166.666666666672</v>
      </c>
      <c r="U23">
        <f>'Program 3'!T9</f>
        <v>79166.666666666672</v>
      </c>
      <c r="V23">
        <f>'Program 3'!U9</f>
        <v>79166.666666666672</v>
      </c>
      <c r="W23">
        <f>'Program 3'!V9</f>
        <v>79166.666666666672</v>
      </c>
      <c r="X23">
        <f>'Program 3'!W9</f>
        <v>79166.666666666672</v>
      </c>
      <c r="Y23">
        <f>'Program 3'!X9</f>
        <v>79166.666666666672</v>
      </c>
      <c r="Z23" s="51">
        <f>'Program 3'!Y9</f>
        <v>0</v>
      </c>
      <c r="AA23">
        <f>'Program 3'!Z9</f>
        <v>949999.99999999988</v>
      </c>
    </row>
    <row r="24" spans="2:27" x14ac:dyDescent="0.25">
      <c r="B24" t="str">
        <f>IF('Program 3'!A10="","",'Program 3'!A10)</f>
        <v>Program 3</v>
      </c>
      <c r="C24" t="str">
        <f>IF('Program 3'!B10="","",'Program 3'!B10)</f>
        <v>Hewlett Packard Enterprise</v>
      </c>
      <c r="D24" t="str">
        <f>IF('Program 3'!C10="","",'Program 3'!C10)</f>
        <v/>
      </c>
      <c r="E24" t="str">
        <f>IF('Program 3'!D10="","",'Program 3'!D10)</f>
        <v>Hardware</v>
      </c>
      <c r="F24" t="str">
        <f>IF('Program 3'!E10="","",'Program 3'!E10)</f>
        <v>Active</v>
      </c>
      <c r="G24" t="str">
        <f>IF('Program 3'!F10="","",'Program 3'!F10)</f>
        <v>Palo Alto</v>
      </c>
      <c r="H24" t="str">
        <f>IF('Program 3'!G10="","",'Program 3'!G10)</f>
        <v>California</v>
      </c>
      <c r="I24" t="str">
        <f>IF('Program 3'!H10="","",'Program 3'!H10)</f>
        <v>United States</v>
      </c>
      <c r="J24" s="29">
        <f>IF('Program 3'!I10="","",'Program 3'!I10)</f>
        <v>45444</v>
      </c>
      <c r="K24" s="29">
        <f>IF('Program 3'!J10="","",'Program 3'!J10)</f>
        <v>47634</v>
      </c>
      <c r="L24" t="str">
        <f>IF('Program 3'!K10="","",'Program 3'!K10)</f>
        <v>Quarterly</v>
      </c>
      <c r="M24">
        <f>'Program 3'!L10</f>
        <v>275000</v>
      </c>
      <c r="N24">
        <f>'Program 3'!M10</f>
        <v>68750</v>
      </c>
      <c r="O24">
        <f>'Program 3'!N10</f>
        <v>0</v>
      </c>
      <c r="P24">
        <f>'Program 3'!O10</f>
        <v>0</v>
      </c>
      <c r="Q24">
        <f>'Program 3'!P10</f>
        <v>68750</v>
      </c>
      <c r="R24">
        <f>'Program 3'!Q10</f>
        <v>0</v>
      </c>
      <c r="S24">
        <f>'Program 3'!R10</f>
        <v>0</v>
      </c>
      <c r="T24">
        <f>'Program 3'!S10</f>
        <v>68750</v>
      </c>
      <c r="U24">
        <f>'Program 3'!T10</f>
        <v>0</v>
      </c>
      <c r="V24">
        <f>'Program 3'!U10</f>
        <v>0</v>
      </c>
      <c r="W24">
        <f>'Program 3'!V10</f>
        <v>68750</v>
      </c>
      <c r="X24">
        <f>'Program 3'!W10</f>
        <v>0</v>
      </c>
      <c r="Y24">
        <f>'Program 3'!X10</f>
        <v>0</v>
      </c>
      <c r="Z24" s="51">
        <f>'Program 3'!Y10</f>
        <v>0</v>
      </c>
      <c r="AA24">
        <f>'Program 3'!Z10</f>
        <v>275000</v>
      </c>
    </row>
    <row r="25" spans="2:27" x14ac:dyDescent="0.25">
      <c r="B25" t="str">
        <f>IF('Program 3'!A11="","",'Program 3'!A11)</f>
        <v>Program 3</v>
      </c>
      <c r="C25" t="str">
        <f>IF('Program 3'!B11="","",'Program 3'!B11)</f>
        <v>Couchbase</v>
      </c>
      <c r="D25" t="str">
        <f>IF('Program 3'!C11="","",'Program 3'!C11)</f>
        <v/>
      </c>
      <c r="E25" t="str">
        <f>IF('Program 3'!D11="","",'Program 3'!D11)</f>
        <v>Software</v>
      </c>
      <c r="F25" t="str">
        <f>IF('Program 3'!E11="","",'Program 3'!E11)</f>
        <v>Active</v>
      </c>
      <c r="G25" t="str">
        <f>IF('Program 3'!F11="","",'Program 3'!F11)</f>
        <v>San Jose</v>
      </c>
      <c r="H25" t="str">
        <f>IF('Program 3'!G11="","",'Program 3'!G11)</f>
        <v>California</v>
      </c>
      <c r="I25" t="str">
        <f>IF('Program 3'!H11="","",'Program 3'!H11)</f>
        <v>United States</v>
      </c>
      <c r="J25" s="29">
        <f>IF('Program 3'!I11="","",'Program 3'!I11)</f>
        <v>44562</v>
      </c>
      <c r="K25" s="29">
        <f>IF('Program 3'!J11="","",'Program 3'!J11)</f>
        <v>46387</v>
      </c>
      <c r="L25" t="str">
        <f>IF('Program 3'!K11="","",'Program 3'!K11)</f>
        <v>Quarterly</v>
      </c>
      <c r="M25">
        <f>'Program 3'!L11</f>
        <v>310000</v>
      </c>
      <c r="N25">
        <f>'Program 3'!M11</f>
        <v>77500</v>
      </c>
      <c r="O25">
        <f>'Program 3'!N11</f>
        <v>0</v>
      </c>
      <c r="P25">
        <f>'Program 3'!O11</f>
        <v>0</v>
      </c>
      <c r="Q25">
        <f>'Program 3'!P11</f>
        <v>77500</v>
      </c>
      <c r="R25">
        <f>'Program 3'!Q11</f>
        <v>0</v>
      </c>
      <c r="S25">
        <f>'Program 3'!R11</f>
        <v>0</v>
      </c>
      <c r="T25">
        <f>'Program 3'!S11</f>
        <v>77500</v>
      </c>
      <c r="U25">
        <f>'Program 3'!T11</f>
        <v>0</v>
      </c>
      <c r="V25">
        <f>'Program 3'!U11</f>
        <v>0</v>
      </c>
      <c r="W25">
        <f>'Program 3'!V11</f>
        <v>77500</v>
      </c>
      <c r="X25">
        <f>'Program 3'!W11</f>
        <v>0</v>
      </c>
      <c r="Y25">
        <f>'Program 3'!X11</f>
        <v>0</v>
      </c>
      <c r="Z25" s="51">
        <f>'Program 3'!Y11</f>
        <v>0</v>
      </c>
      <c r="AA25">
        <f>'Program 3'!Z11</f>
        <v>310000</v>
      </c>
    </row>
    <row r="26" spans="2:27" x14ac:dyDescent="0.25">
      <c r="B26" t="str">
        <f>IF('Program 3'!A12="","",'Program 3'!A12)</f>
        <v>Program 3</v>
      </c>
      <c r="C26" t="str">
        <f>IF('Program 3'!B12="","",'Program 3'!B12)</f>
        <v/>
      </c>
      <c r="D26" t="str">
        <f>IF('Program 3'!C12="","",'Program 3'!C12)</f>
        <v/>
      </c>
      <c r="E26" t="str">
        <f>IF('Program 3'!D12="","",'Program 3'!D12)</f>
        <v/>
      </c>
      <c r="F26" t="str">
        <f>IF('Program 3'!E12="","",'Program 3'!E12)</f>
        <v/>
      </c>
      <c r="G26" t="str">
        <f>IF('Program 3'!F12="","",'Program 3'!F12)</f>
        <v/>
      </c>
      <c r="H26" t="str">
        <f>IF('Program 3'!G12="","",'Program 3'!G12)</f>
        <v/>
      </c>
      <c r="I26" t="str">
        <f>IF('Program 3'!H12="","",'Program 3'!H12)</f>
        <v>United States</v>
      </c>
      <c r="J26" s="29" t="str">
        <f>IF('Program 3'!I12="","",'Program 3'!I12)</f>
        <v/>
      </c>
      <c r="K26" s="29" t="str">
        <f>IF('Program 3'!J12="","",'Program 3'!J12)</f>
        <v/>
      </c>
      <c r="L26" t="str">
        <f>IF('Program 3'!K12="","",'Program 3'!K12)</f>
        <v/>
      </c>
      <c r="M26">
        <f>'Program 3'!L12</f>
        <v>0</v>
      </c>
      <c r="N26">
        <f>'Program 3'!M12</f>
        <v>0</v>
      </c>
      <c r="O26">
        <f>'Program 3'!N12</f>
        <v>0</v>
      </c>
      <c r="P26">
        <f>'Program 3'!O12</f>
        <v>0</v>
      </c>
      <c r="Q26">
        <f>'Program 3'!P12</f>
        <v>0</v>
      </c>
      <c r="R26">
        <f>'Program 3'!Q12</f>
        <v>0</v>
      </c>
      <c r="S26">
        <f>'Program 3'!R12</f>
        <v>0</v>
      </c>
      <c r="T26">
        <f>'Program 3'!S12</f>
        <v>0</v>
      </c>
      <c r="U26">
        <f>'Program 3'!T12</f>
        <v>0</v>
      </c>
      <c r="V26">
        <f>'Program 3'!U12</f>
        <v>0</v>
      </c>
      <c r="W26">
        <f>'Program 3'!V12</f>
        <v>0</v>
      </c>
      <c r="X26">
        <f>'Program 3'!W12</f>
        <v>0</v>
      </c>
      <c r="Y26">
        <f>'Program 3'!X12</f>
        <v>0</v>
      </c>
      <c r="Z26" s="51">
        <f>'Program 3'!Y12</f>
        <v>0</v>
      </c>
      <c r="AA26">
        <f>'Program 3'!Z12</f>
        <v>0</v>
      </c>
    </row>
    <row r="27" spans="2:27" x14ac:dyDescent="0.25">
      <c r="B27" t="str">
        <f>IF('Program 3'!A13="","",'Program 3'!A13)</f>
        <v>Program 3</v>
      </c>
      <c r="C27" t="str">
        <f>IF('Program 3'!B13="","",'Program 3'!B13)</f>
        <v/>
      </c>
      <c r="D27" t="str">
        <f>IF('Program 3'!C13="","",'Program 3'!C13)</f>
        <v/>
      </c>
      <c r="E27" t="str">
        <f>IF('Program 3'!D13="","",'Program 3'!D13)</f>
        <v/>
      </c>
      <c r="F27" t="str">
        <f>IF('Program 3'!E13="","",'Program 3'!E13)</f>
        <v/>
      </c>
      <c r="G27" t="str">
        <f>IF('Program 3'!F13="","",'Program 3'!F13)</f>
        <v/>
      </c>
      <c r="H27" t="str">
        <f>IF('Program 3'!G13="","",'Program 3'!G13)</f>
        <v/>
      </c>
      <c r="I27" t="str">
        <f>IF('Program 3'!H13="","",'Program 3'!H13)</f>
        <v>United States</v>
      </c>
      <c r="J27" s="29" t="str">
        <f>IF('Program 3'!I13="","",'Program 3'!I13)</f>
        <v/>
      </c>
      <c r="K27" s="29" t="str">
        <f>IF('Program 3'!J13="","",'Program 3'!J13)</f>
        <v/>
      </c>
      <c r="L27" t="str">
        <f>IF('Program 3'!K13="","",'Program 3'!K13)</f>
        <v/>
      </c>
      <c r="M27">
        <f>'Program 3'!L13</f>
        <v>0</v>
      </c>
      <c r="N27">
        <f>'Program 3'!M13</f>
        <v>0</v>
      </c>
      <c r="O27">
        <f>'Program 3'!N13</f>
        <v>0</v>
      </c>
      <c r="P27">
        <f>'Program 3'!O13</f>
        <v>0</v>
      </c>
      <c r="Q27">
        <f>'Program 3'!P13</f>
        <v>0</v>
      </c>
      <c r="R27">
        <f>'Program 3'!Q13</f>
        <v>0</v>
      </c>
      <c r="S27">
        <f>'Program 3'!R13</f>
        <v>0</v>
      </c>
      <c r="T27">
        <f>'Program 3'!S13</f>
        <v>0</v>
      </c>
      <c r="U27">
        <f>'Program 3'!T13</f>
        <v>0</v>
      </c>
      <c r="V27">
        <f>'Program 3'!U13</f>
        <v>0</v>
      </c>
      <c r="W27">
        <f>'Program 3'!V13</f>
        <v>0</v>
      </c>
      <c r="X27">
        <f>'Program 3'!W13</f>
        <v>0</v>
      </c>
      <c r="Y27">
        <f>'Program 3'!X13</f>
        <v>0</v>
      </c>
      <c r="Z27" s="51">
        <f>'Program 3'!Y13</f>
        <v>0</v>
      </c>
      <c r="AA27">
        <f>'Program 3'!Z13</f>
        <v>0</v>
      </c>
    </row>
    <row r="28" spans="2:27" x14ac:dyDescent="0.25">
      <c r="B28" t="str">
        <f>IF('Program 3'!A14="","",'Program 3'!A14)</f>
        <v>Program 3</v>
      </c>
      <c r="C28" t="str">
        <f>IF('Program 3'!B14="","",'Program 3'!B14)</f>
        <v/>
      </c>
      <c r="D28" t="str">
        <f>IF('Program 3'!C14="","",'Program 3'!C14)</f>
        <v/>
      </c>
      <c r="E28" t="str">
        <f>IF('Program 3'!D14="","",'Program 3'!D14)</f>
        <v/>
      </c>
      <c r="F28" t="str">
        <f>IF('Program 3'!E14="","",'Program 3'!E14)</f>
        <v/>
      </c>
      <c r="G28" t="str">
        <f>IF('Program 3'!F14="","",'Program 3'!F14)</f>
        <v/>
      </c>
      <c r="H28" t="str">
        <f>IF('Program 3'!G14="","",'Program 3'!G14)</f>
        <v/>
      </c>
      <c r="I28" t="str">
        <f>IF('Program 3'!H14="","",'Program 3'!H14)</f>
        <v>United States</v>
      </c>
      <c r="J28" s="29" t="str">
        <f>IF('Program 3'!I14="","",'Program 3'!I14)</f>
        <v/>
      </c>
      <c r="K28" s="29" t="str">
        <f>IF('Program 3'!J14="","",'Program 3'!J14)</f>
        <v/>
      </c>
      <c r="L28" t="str">
        <f>IF('Program 3'!K14="","",'Program 3'!K14)</f>
        <v/>
      </c>
      <c r="M28">
        <f>'Program 3'!L14</f>
        <v>0</v>
      </c>
      <c r="N28">
        <f>'Program 3'!M14</f>
        <v>0</v>
      </c>
      <c r="O28">
        <f>'Program 3'!N14</f>
        <v>0</v>
      </c>
      <c r="P28">
        <f>'Program 3'!O14</f>
        <v>0</v>
      </c>
      <c r="Q28">
        <f>'Program 3'!P14</f>
        <v>0</v>
      </c>
      <c r="R28">
        <f>'Program 3'!Q14</f>
        <v>0</v>
      </c>
      <c r="S28">
        <f>'Program 3'!R14</f>
        <v>0</v>
      </c>
      <c r="T28">
        <f>'Program 3'!S14</f>
        <v>0</v>
      </c>
      <c r="U28">
        <f>'Program 3'!T14</f>
        <v>0</v>
      </c>
      <c r="V28">
        <f>'Program 3'!U14</f>
        <v>0</v>
      </c>
      <c r="W28">
        <f>'Program 3'!V14</f>
        <v>0</v>
      </c>
      <c r="X28">
        <f>'Program 3'!W14</f>
        <v>0</v>
      </c>
      <c r="Y28">
        <f>'Program 3'!X14</f>
        <v>0</v>
      </c>
      <c r="Z28" s="51">
        <f>'Program 3'!Y14</f>
        <v>0</v>
      </c>
      <c r="AA28">
        <f>'Program 3'!Z14</f>
        <v>0</v>
      </c>
    </row>
    <row r="29" spans="2:27" x14ac:dyDescent="0.25">
      <c r="B29" t="str">
        <f>IF('Program 3'!A15="","",'Program 3'!A15)</f>
        <v>Program 3</v>
      </c>
      <c r="C29" t="str">
        <f>IF('Program 3'!B15="","",'Program 3'!B15)</f>
        <v/>
      </c>
      <c r="D29" t="str">
        <f>IF('Program 3'!C15="","",'Program 3'!C15)</f>
        <v/>
      </c>
      <c r="E29" t="str">
        <f>IF('Program 3'!D15="","",'Program 3'!D15)</f>
        <v/>
      </c>
      <c r="F29" t="str">
        <f>IF('Program 3'!E15="","",'Program 3'!E15)</f>
        <v/>
      </c>
      <c r="G29" t="str">
        <f>IF('Program 3'!F15="","",'Program 3'!F15)</f>
        <v/>
      </c>
      <c r="H29" t="str">
        <f>IF('Program 3'!G15="","",'Program 3'!G15)</f>
        <v/>
      </c>
      <c r="I29" t="str">
        <f>IF('Program 3'!H15="","",'Program 3'!H15)</f>
        <v>United States</v>
      </c>
      <c r="J29" s="29" t="str">
        <f>IF('Program 3'!I15="","",'Program 3'!I15)</f>
        <v/>
      </c>
      <c r="K29" s="29" t="str">
        <f>IF('Program 3'!J15="","",'Program 3'!J15)</f>
        <v/>
      </c>
      <c r="L29" t="str">
        <f>IF('Program 3'!K15="","",'Program 3'!K15)</f>
        <v/>
      </c>
      <c r="M29">
        <f>'Program 3'!L15</f>
        <v>0</v>
      </c>
      <c r="N29">
        <f>'Program 3'!M15</f>
        <v>0</v>
      </c>
      <c r="O29">
        <f>'Program 3'!N15</f>
        <v>0</v>
      </c>
      <c r="P29">
        <f>'Program 3'!O15</f>
        <v>0</v>
      </c>
      <c r="Q29">
        <f>'Program 3'!P15</f>
        <v>0</v>
      </c>
      <c r="R29">
        <f>'Program 3'!Q15</f>
        <v>0</v>
      </c>
      <c r="S29">
        <f>'Program 3'!R15</f>
        <v>0</v>
      </c>
      <c r="T29">
        <f>'Program 3'!S15</f>
        <v>0</v>
      </c>
      <c r="U29">
        <f>'Program 3'!T15</f>
        <v>0</v>
      </c>
      <c r="V29">
        <f>'Program 3'!U15</f>
        <v>0</v>
      </c>
      <c r="W29">
        <f>'Program 3'!V15</f>
        <v>0</v>
      </c>
      <c r="X29">
        <f>'Program 3'!W15</f>
        <v>0</v>
      </c>
      <c r="Y29">
        <f>'Program 3'!X15</f>
        <v>0</v>
      </c>
      <c r="Z29" s="51">
        <f>'Program 3'!Y15</f>
        <v>0</v>
      </c>
      <c r="AA29">
        <f>'Program 3'!Z15</f>
        <v>0</v>
      </c>
    </row>
    <row r="30" spans="2:27" x14ac:dyDescent="0.25">
      <c r="B30" t="str">
        <f>IF('Program 3'!A16="","",'Program 3'!A16)</f>
        <v>Program 3</v>
      </c>
      <c r="C30" t="str">
        <f>IF('Program 3'!B16="","",'Program 3'!B16)</f>
        <v/>
      </c>
      <c r="D30" t="str">
        <f>IF('Program 3'!C16="","",'Program 3'!C16)</f>
        <v/>
      </c>
      <c r="E30" t="str">
        <f>IF('Program 3'!D16="","",'Program 3'!D16)</f>
        <v/>
      </c>
      <c r="F30" t="str">
        <f>IF('Program 3'!E16="","",'Program 3'!E16)</f>
        <v/>
      </c>
      <c r="G30" t="str">
        <f>IF('Program 3'!F16="","",'Program 3'!F16)</f>
        <v/>
      </c>
      <c r="H30" t="str">
        <f>IF('Program 3'!G16="","",'Program 3'!G16)</f>
        <v/>
      </c>
      <c r="I30" t="str">
        <f>IF('Program 3'!H16="","",'Program 3'!H16)</f>
        <v>United States</v>
      </c>
      <c r="J30" s="29" t="str">
        <f>IF('Program 3'!I16="","",'Program 3'!I16)</f>
        <v/>
      </c>
      <c r="K30" s="29" t="str">
        <f>IF('Program 3'!J16="","",'Program 3'!J16)</f>
        <v/>
      </c>
      <c r="L30" t="str">
        <f>IF('Program 3'!K16="","",'Program 3'!K16)</f>
        <v/>
      </c>
      <c r="M30">
        <f>'Program 3'!L16</f>
        <v>0</v>
      </c>
      <c r="N30">
        <f>'Program 3'!M16</f>
        <v>0</v>
      </c>
      <c r="O30">
        <f>'Program 3'!N16</f>
        <v>0</v>
      </c>
      <c r="P30">
        <f>'Program 3'!O16</f>
        <v>0</v>
      </c>
      <c r="Q30">
        <f>'Program 3'!P16</f>
        <v>0</v>
      </c>
      <c r="R30">
        <f>'Program 3'!Q16</f>
        <v>0</v>
      </c>
      <c r="S30">
        <f>'Program 3'!R16</f>
        <v>0</v>
      </c>
      <c r="T30">
        <f>'Program 3'!S16</f>
        <v>0</v>
      </c>
      <c r="U30">
        <f>'Program 3'!T16</f>
        <v>0</v>
      </c>
      <c r="V30">
        <f>'Program 3'!U16</f>
        <v>0</v>
      </c>
      <c r="W30">
        <f>'Program 3'!V16</f>
        <v>0</v>
      </c>
      <c r="X30">
        <f>'Program 3'!W16</f>
        <v>0</v>
      </c>
      <c r="Y30">
        <f>'Program 3'!X16</f>
        <v>0</v>
      </c>
      <c r="Z30" s="51">
        <f>'Program 3'!Y16</f>
        <v>0</v>
      </c>
      <c r="AA30">
        <f>'Program 3'!Z16</f>
        <v>0</v>
      </c>
    </row>
    <row r="31" spans="2:27" x14ac:dyDescent="0.25">
      <c r="B31" t="str">
        <f>IF('Program 3'!A17="","",'Program 3'!A17)</f>
        <v>Program 3</v>
      </c>
      <c r="C31" t="str">
        <f>IF('Program 3'!B17="","",'Program 3'!B17)</f>
        <v/>
      </c>
      <c r="D31" t="str">
        <f>IF('Program 3'!C17="","",'Program 3'!C17)</f>
        <v/>
      </c>
      <c r="E31" t="str">
        <f>IF('Program 3'!D17="","",'Program 3'!D17)</f>
        <v/>
      </c>
      <c r="F31" t="str">
        <f>IF('Program 3'!E17="","",'Program 3'!E17)</f>
        <v/>
      </c>
      <c r="G31" t="str">
        <f>IF('Program 3'!F17="","",'Program 3'!F17)</f>
        <v/>
      </c>
      <c r="H31" t="str">
        <f>IF('Program 3'!G17="","",'Program 3'!G17)</f>
        <v/>
      </c>
      <c r="I31" t="str">
        <f>IF('Program 3'!H17="","",'Program 3'!H17)</f>
        <v>United States</v>
      </c>
      <c r="J31" s="29" t="str">
        <f>IF('Program 3'!I17="","",'Program 3'!I17)</f>
        <v/>
      </c>
      <c r="K31" s="29" t="str">
        <f>IF('Program 3'!J17="","",'Program 3'!J17)</f>
        <v/>
      </c>
      <c r="L31" t="str">
        <f>IF('Program 3'!K17="","",'Program 3'!K17)</f>
        <v/>
      </c>
      <c r="M31">
        <f>'Program 3'!L17</f>
        <v>0</v>
      </c>
      <c r="N31">
        <f>'Program 3'!M17</f>
        <v>0</v>
      </c>
      <c r="O31">
        <f>'Program 3'!N17</f>
        <v>0</v>
      </c>
      <c r="P31">
        <f>'Program 3'!O17</f>
        <v>0</v>
      </c>
      <c r="Q31">
        <f>'Program 3'!P17</f>
        <v>0</v>
      </c>
      <c r="R31">
        <f>'Program 3'!Q17</f>
        <v>0</v>
      </c>
      <c r="S31">
        <f>'Program 3'!R17</f>
        <v>0</v>
      </c>
      <c r="T31">
        <f>'Program 3'!S17</f>
        <v>0</v>
      </c>
      <c r="U31">
        <f>'Program 3'!T17</f>
        <v>0</v>
      </c>
      <c r="V31">
        <f>'Program 3'!U17</f>
        <v>0</v>
      </c>
      <c r="W31">
        <f>'Program 3'!V17</f>
        <v>0</v>
      </c>
      <c r="X31">
        <f>'Program 3'!W17</f>
        <v>0</v>
      </c>
      <c r="Y31">
        <f>'Program 3'!X17</f>
        <v>0</v>
      </c>
      <c r="Z31" s="51">
        <f>'Program 3'!Y17</f>
        <v>0</v>
      </c>
      <c r="AA31">
        <f>'Program 3'!Z17</f>
        <v>0</v>
      </c>
    </row>
    <row r="32" spans="2:27" x14ac:dyDescent="0.25">
      <c r="B32" t="str">
        <f>IF('Program 3'!A18="","",'Program 3'!A18)</f>
        <v>Program 3</v>
      </c>
      <c r="C32" t="str">
        <f>IF('Program 3'!B18="","",'Program 3'!B18)</f>
        <v/>
      </c>
      <c r="D32" t="str">
        <f>IF('Program 3'!C18="","",'Program 3'!C18)</f>
        <v/>
      </c>
      <c r="E32" t="str">
        <f>IF('Program 3'!D18="","",'Program 3'!D18)</f>
        <v/>
      </c>
      <c r="F32" t="str">
        <f>IF('Program 3'!E18="","",'Program 3'!E18)</f>
        <v/>
      </c>
      <c r="G32" t="str">
        <f>IF('Program 3'!F18="","",'Program 3'!F18)</f>
        <v/>
      </c>
      <c r="H32" t="str">
        <f>IF('Program 3'!G18="","",'Program 3'!G18)</f>
        <v/>
      </c>
      <c r="I32" t="str">
        <f>IF('Program 3'!H18="","",'Program 3'!H18)</f>
        <v>United States</v>
      </c>
      <c r="J32" s="29" t="str">
        <f>IF('Program 3'!I18="","",'Program 3'!I18)</f>
        <v/>
      </c>
      <c r="K32" s="29" t="str">
        <f>IF('Program 3'!J18="","",'Program 3'!J18)</f>
        <v/>
      </c>
      <c r="L32" t="str">
        <f>IF('Program 3'!K18="","",'Program 3'!K18)</f>
        <v/>
      </c>
      <c r="M32">
        <f>'Program 3'!L18</f>
        <v>0</v>
      </c>
      <c r="N32">
        <f>'Program 3'!M18</f>
        <v>0</v>
      </c>
      <c r="O32">
        <f>'Program 3'!N18</f>
        <v>0</v>
      </c>
      <c r="P32">
        <f>'Program 3'!O18</f>
        <v>0</v>
      </c>
      <c r="Q32">
        <f>'Program 3'!P18</f>
        <v>0</v>
      </c>
      <c r="R32">
        <f>'Program 3'!Q18</f>
        <v>0</v>
      </c>
      <c r="S32">
        <f>'Program 3'!R18</f>
        <v>0</v>
      </c>
      <c r="T32">
        <f>'Program 3'!S18</f>
        <v>0</v>
      </c>
      <c r="U32">
        <f>'Program 3'!T18</f>
        <v>0</v>
      </c>
      <c r="V32">
        <f>'Program 3'!U18</f>
        <v>0</v>
      </c>
      <c r="W32">
        <f>'Program 3'!V18</f>
        <v>0</v>
      </c>
      <c r="X32">
        <f>'Program 3'!W18</f>
        <v>0</v>
      </c>
      <c r="Y32">
        <f>'Program 3'!X18</f>
        <v>0</v>
      </c>
      <c r="Z32" s="51">
        <f>'Program 3'!Y18</f>
        <v>0</v>
      </c>
      <c r="AA32">
        <f>'Program 3'!Z18</f>
        <v>0</v>
      </c>
    </row>
    <row r="33" spans="2:27" x14ac:dyDescent="0.25">
      <c r="B33" t="str">
        <f>IF('Program 4'!A9="","",'Program 4'!A9)</f>
        <v>Program 4</v>
      </c>
      <c r="C33" t="str">
        <f>IF('Program 4'!B9="","",'Program 4'!B9)</f>
        <v>Microsoft Azure</v>
      </c>
      <c r="D33" t="str">
        <f>IF('Program 4'!C9="","",'Program 4'!C9)</f>
        <v/>
      </c>
      <c r="E33" t="str">
        <f>IF('Program 4'!D9="","",'Program 4'!D9)</f>
        <v>Cloud</v>
      </c>
      <c r="F33" t="str">
        <f>IF('Program 4'!E9="","",'Program 4'!E9)</f>
        <v>Active</v>
      </c>
      <c r="G33" t="str">
        <f>IF('Program 4'!F9="","",'Program 4'!F9)</f>
        <v>Seattle</v>
      </c>
      <c r="H33" t="str">
        <f>IF('Program 4'!G9="","",'Program 4'!G9)</f>
        <v>Washington</v>
      </c>
      <c r="I33" t="str">
        <f>IF('Program 4'!H9="","",'Program 4'!H9)</f>
        <v>United States</v>
      </c>
      <c r="J33" s="29" t="str">
        <f>IF('Program 4'!I9="","",'Program 4'!I9)</f>
        <v/>
      </c>
      <c r="K33" s="29" t="str">
        <f>IF('Program 4'!J9="","",'Program 4'!J9)</f>
        <v/>
      </c>
      <c r="L33" t="str">
        <f>IF('Program 4'!K9="","",'Program 4'!K9)</f>
        <v>Monthly</v>
      </c>
      <c r="M33">
        <f>'Program 4'!L9</f>
        <v>1200000</v>
      </c>
      <c r="N33">
        <f>'Program 4'!M9</f>
        <v>100000</v>
      </c>
      <c r="O33">
        <f>'Program 4'!N9</f>
        <v>100000</v>
      </c>
      <c r="P33">
        <f>'Program 4'!O9</f>
        <v>100000</v>
      </c>
      <c r="Q33">
        <f>'Program 4'!P9</f>
        <v>100000</v>
      </c>
      <c r="R33">
        <f>'Program 4'!Q9</f>
        <v>100000</v>
      </c>
      <c r="S33">
        <f>'Program 4'!R9</f>
        <v>100000</v>
      </c>
      <c r="T33">
        <f>'Program 4'!S9</f>
        <v>100000</v>
      </c>
      <c r="U33">
        <f>'Program 4'!T9</f>
        <v>100000</v>
      </c>
      <c r="V33">
        <f>'Program 4'!U9</f>
        <v>100000</v>
      </c>
      <c r="W33">
        <f>'Program 4'!V9</f>
        <v>100000</v>
      </c>
      <c r="X33">
        <f>'Program 4'!W9</f>
        <v>100000</v>
      </c>
      <c r="Y33">
        <f>'Program 4'!X9</f>
        <v>100000</v>
      </c>
      <c r="Z33" s="51">
        <f>'Program 4'!Y9</f>
        <v>0</v>
      </c>
      <c r="AA33">
        <f>'Program 4'!Z9</f>
        <v>1200000</v>
      </c>
    </row>
    <row r="34" spans="2:27" x14ac:dyDescent="0.25">
      <c r="B34" t="str">
        <f>IF('Program 4'!A10="","",'Program 4'!A10)</f>
        <v>Program 4</v>
      </c>
      <c r="C34" t="str">
        <f>IF('Program 4'!B10="","",'Program 4'!B10)</f>
        <v>Hewlett Packard Enterprise</v>
      </c>
      <c r="D34" t="str">
        <f>IF('Program 4'!C10="","",'Program 4'!C10)</f>
        <v/>
      </c>
      <c r="E34" t="str">
        <f>IF('Program 4'!D10="","",'Program 4'!D10)</f>
        <v>Hardware</v>
      </c>
      <c r="F34" t="str">
        <f>IF('Program 4'!E10="","",'Program 4'!E10)</f>
        <v>Active</v>
      </c>
      <c r="G34" t="str">
        <f>IF('Program 4'!F10="","",'Program 4'!F10)</f>
        <v>Palo Alto</v>
      </c>
      <c r="H34" t="str">
        <f>IF('Program 4'!G10="","",'Program 4'!G10)</f>
        <v>California</v>
      </c>
      <c r="I34" t="str">
        <f>IF('Program 4'!H10="","",'Program 4'!H10)</f>
        <v>United States</v>
      </c>
      <c r="J34" s="29" t="str">
        <f>IF('Program 4'!I10="","",'Program 4'!I10)</f>
        <v/>
      </c>
      <c r="K34" s="29" t="str">
        <f>IF('Program 4'!J10="","",'Program 4'!J10)</f>
        <v/>
      </c>
      <c r="L34" t="str">
        <f>IF('Program 4'!K10="","",'Program 4'!K10)</f>
        <v>Quarterly</v>
      </c>
      <c r="M34">
        <f>'Program 4'!L10</f>
        <v>600000</v>
      </c>
      <c r="N34">
        <f>'Program 4'!M10</f>
        <v>150000</v>
      </c>
      <c r="O34">
        <f>'Program 4'!N10</f>
        <v>0</v>
      </c>
      <c r="P34">
        <f>'Program 4'!O10</f>
        <v>0</v>
      </c>
      <c r="Q34">
        <f>'Program 4'!P10</f>
        <v>150000</v>
      </c>
      <c r="R34">
        <f>'Program 4'!Q10</f>
        <v>0</v>
      </c>
      <c r="S34">
        <f>'Program 4'!R10</f>
        <v>0</v>
      </c>
      <c r="T34">
        <f>'Program 4'!S10</f>
        <v>150000</v>
      </c>
      <c r="U34">
        <f>'Program 4'!T10</f>
        <v>0</v>
      </c>
      <c r="V34">
        <f>'Program 4'!U10</f>
        <v>0</v>
      </c>
      <c r="W34">
        <f>'Program 4'!V10</f>
        <v>150000</v>
      </c>
      <c r="X34">
        <f>'Program 4'!W10</f>
        <v>0</v>
      </c>
      <c r="Y34">
        <f>'Program 4'!X10</f>
        <v>0</v>
      </c>
      <c r="Z34" s="51">
        <f>'Program 4'!Y10</f>
        <v>0</v>
      </c>
      <c r="AA34">
        <f>'Program 4'!Z10</f>
        <v>600000</v>
      </c>
    </row>
    <row r="35" spans="2:27" x14ac:dyDescent="0.25">
      <c r="B35" t="str">
        <f>IF('Program 4'!A11="","",'Program 4'!A11)</f>
        <v>Program 4</v>
      </c>
      <c r="C35" t="str">
        <f>IF('Program 4'!B11="","",'Program 4'!B11)</f>
        <v>Salesforce</v>
      </c>
      <c r="D35" t="str">
        <f>IF('Program 4'!C11="","",'Program 4'!C11)</f>
        <v/>
      </c>
      <c r="E35" t="str">
        <f>IF('Program 4'!D11="","",'Program 4'!D11)</f>
        <v>Software</v>
      </c>
      <c r="F35" t="str">
        <f>IF('Program 4'!E11="","",'Program 4'!E11)</f>
        <v>Active</v>
      </c>
      <c r="G35" t="str">
        <f>IF('Program 4'!F11="","",'Program 4'!F11)</f>
        <v>San Francisco</v>
      </c>
      <c r="H35" t="str">
        <f>IF('Program 4'!G11="","",'Program 4'!G11)</f>
        <v>California</v>
      </c>
      <c r="I35" t="str">
        <f>IF('Program 4'!H11="","",'Program 4'!H11)</f>
        <v>United States</v>
      </c>
      <c r="J35" s="29" t="str">
        <f>IF('Program 4'!I11="","",'Program 4'!I11)</f>
        <v/>
      </c>
      <c r="K35" s="29" t="str">
        <f>IF('Program 4'!J11="","",'Program 4'!J11)</f>
        <v/>
      </c>
      <c r="L35" t="str">
        <f>IF('Program 4'!K11="","",'Program 4'!K11)</f>
        <v>Bi-Annually</v>
      </c>
      <c r="M35">
        <f>'Program 4'!L11</f>
        <v>225000</v>
      </c>
      <c r="N35">
        <f>'Program 4'!M11</f>
        <v>112500</v>
      </c>
      <c r="O35">
        <f>'Program 4'!N11</f>
        <v>0</v>
      </c>
      <c r="P35">
        <f>'Program 4'!O11</f>
        <v>0</v>
      </c>
      <c r="Q35">
        <f>'Program 4'!P11</f>
        <v>0</v>
      </c>
      <c r="R35">
        <f>'Program 4'!Q11</f>
        <v>0</v>
      </c>
      <c r="S35">
        <f>'Program 4'!R11</f>
        <v>0</v>
      </c>
      <c r="T35">
        <f>'Program 4'!S11</f>
        <v>112500</v>
      </c>
      <c r="U35">
        <f>'Program 4'!T11</f>
        <v>0</v>
      </c>
      <c r="V35">
        <f>'Program 4'!U11</f>
        <v>0</v>
      </c>
      <c r="W35">
        <f>'Program 4'!V11</f>
        <v>0</v>
      </c>
      <c r="X35">
        <f>'Program 4'!W11</f>
        <v>0</v>
      </c>
      <c r="Y35">
        <f>'Program 4'!X11</f>
        <v>0</v>
      </c>
      <c r="Z35" s="51">
        <f>'Program 4'!Y11</f>
        <v>0</v>
      </c>
      <c r="AA35">
        <f>'Program 4'!Z11</f>
        <v>225000</v>
      </c>
    </row>
    <row r="36" spans="2:27" x14ac:dyDescent="0.25">
      <c r="B36" t="str">
        <f>IF('Program 4'!A12="","",'Program 4'!A12)</f>
        <v>Program 4</v>
      </c>
      <c r="C36" t="str">
        <f>IF('Program 4'!B12="","",'Program 4'!B12)</f>
        <v>Couchbase</v>
      </c>
      <c r="D36" t="str">
        <f>IF('Program 4'!C12="","",'Program 4'!C12)</f>
        <v/>
      </c>
      <c r="E36" t="str">
        <f>IF('Program 4'!D12="","",'Program 4'!D12)</f>
        <v>Software</v>
      </c>
      <c r="F36" t="str">
        <f>IF('Program 4'!E12="","",'Program 4'!E12)</f>
        <v>Active</v>
      </c>
      <c r="G36" t="str">
        <f>IF('Program 4'!F12="","",'Program 4'!F12)</f>
        <v>San Jose</v>
      </c>
      <c r="H36" t="str">
        <f>IF('Program 4'!G12="","",'Program 4'!G12)</f>
        <v>California</v>
      </c>
      <c r="I36" t="str">
        <f>IF('Program 4'!H12="","",'Program 4'!H12)</f>
        <v>United States</v>
      </c>
      <c r="J36" s="29" t="str">
        <f>IF('Program 4'!I12="","",'Program 4'!I12)</f>
        <v/>
      </c>
      <c r="K36" s="29" t="str">
        <f>IF('Program 4'!J12="","",'Program 4'!J12)</f>
        <v/>
      </c>
      <c r="L36" t="str">
        <f>IF('Program 4'!K12="","",'Program 4'!K12)</f>
        <v>Quarterly</v>
      </c>
      <c r="M36">
        <f>'Program 4'!L12</f>
        <v>350000</v>
      </c>
      <c r="N36">
        <f>'Program 4'!M12</f>
        <v>87500</v>
      </c>
      <c r="O36">
        <f>'Program 4'!N12</f>
        <v>0</v>
      </c>
      <c r="P36">
        <f>'Program 4'!O12</f>
        <v>0</v>
      </c>
      <c r="Q36">
        <f>'Program 4'!P12</f>
        <v>87500</v>
      </c>
      <c r="R36">
        <f>'Program 4'!Q12</f>
        <v>0</v>
      </c>
      <c r="S36">
        <f>'Program 4'!R12</f>
        <v>0</v>
      </c>
      <c r="T36">
        <f>'Program 4'!S12</f>
        <v>87500</v>
      </c>
      <c r="U36">
        <f>'Program 4'!T12</f>
        <v>0</v>
      </c>
      <c r="V36">
        <f>'Program 4'!U12</f>
        <v>0</v>
      </c>
      <c r="W36">
        <f>'Program 4'!V12</f>
        <v>87500</v>
      </c>
      <c r="X36">
        <f>'Program 4'!W12</f>
        <v>0</v>
      </c>
      <c r="Y36">
        <f>'Program 4'!X12</f>
        <v>0</v>
      </c>
      <c r="Z36" s="51">
        <f>'Program 4'!Y12</f>
        <v>0</v>
      </c>
      <c r="AA36">
        <f>'Program 4'!Z12</f>
        <v>350000</v>
      </c>
    </row>
    <row r="37" spans="2:27" x14ac:dyDescent="0.25">
      <c r="B37" t="str">
        <f>IF('Program 4'!A13="","",'Program 4'!A13)</f>
        <v>Program 4</v>
      </c>
      <c r="C37" t="str">
        <f>IF('Program 4'!B13="","",'Program 4'!B13)</f>
        <v/>
      </c>
      <c r="D37" t="str">
        <f>IF('Program 4'!C13="","",'Program 4'!C13)</f>
        <v/>
      </c>
      <c r="E37" t="str">
        <f>IF('Program 4'!D13="","",'Program 4'!D13)</f>
        <v/>
      </c>
      <c r="F37" t="str">
        <f>IF('Program 4'!E13="","",'Program 4'!E13)</f>
        <v/>
      </c>
      <c r="G37" t="str">
        <f>IF('Program 4'!F13="","",'Program 4'!F13)</f>
        <v/>
      </c>
      <c r="H37" t="str">
        <f>IF('Program 4'!G13="","",'Program 4'!G13)</f>
        <v/>
      </c>
      <c r="I37" t="str">
        <f>IF('Program 4'!H13="","",'Program 4'!H13)</f>
        <v>United States</v>
      </c>
      <c r="J37" s="29" t="str">
        <f>IF('Program 4'!I13="","",'Program 4'!I13)</f>
        <v/>
      </c>
      <c r="K37" s="29" t="str">
        <f>IF('Program 4'!J13="","",'Program 4'!J13)</f>
        <v/>
      </c>
      <c r="L37" t="str">
        <f>IF('Program 4'!K13="","",'Program 4'!K13)</f>
        <v/>
      </c>
      <c r="M37">
        <f>'Program 4'!L13</f>
        <v>0</v>
      </c>
      <c r="N37">
        <f>'Program 4'!M13</f>
        <v>0</v>
      </c>
      <c r="O37">
        <f>'Program 4'!N13</f>
        <v>0</v>
      </c>
      <c r="P37">
        <f>'Program 4'!O13</f>
        <v>0</v>
      </c>
      <c r="Q37">
        <f>'Program 4'!P13</f>
        <v>0</v>
      </c>
      <c r="R37">
        <f>'Program 4'!Q13</f>
        <v>0</v>
      </c>
      <c r="S37">
        <f>'Program 4'!R13</f>
        <v>0</v>
      </c>
      <c r="T37">
        <f>'Program 4'!S13</f>
        <v>0</v>
      </c>
      <c r="U37">
        <f>'Program 4'!T13</f>
        <v>0</v>
      </c>
      <c r="V37">
        <f>'Program 4'!U13</f>
        <v>0</v>
      </c>
      <c r="W37">
        <f>'Program 4'!V13</f>
        <v>0</v>
      </c>
      <c r="X37">
        <f>'Program 4'!W13</f>
        <v>0</v>
      </c>
      <c r="Y37">
        <f>'Program 4'!X13</f>
        <v>0</v>
      </c>
      <c r="Z37" s="51">
        <f>'Program 4'!Y13</f>
        <v>0</v>
      </c>
      <c r="AA37">
        <f>'Program 4'!Z13</f>
        <v>0</v>
      </c>
    </row>
    <row r="38" spans="2:27" x14ac:dyDescent="0.25">
      <c r="B38" t="str">
        <f>IF('Program 4'!A14="","",'Program 4'!A14)</f>
        <v>Program 4</v>
      </c>
      <c r="C38" t="str">
        <f>IF('Program 4'!B14="","",'Program 4'!B14)</f>
        <v/>
      </c>
      <c r="D38" t="str">
        <f>IF('Program 4'!C14="","",'Program 4'!C14)</f>
        <v/>
      </c>
      <c r="E38" t="str">
        <f>IF('Program 4'!D14="","",'Program 4'!D14)</f>
        <v/>
      </c>
      <c r="F38" t="str">
        <f>IF('Program 4'!E14="","",'Program 4'!E14)</f>
        <v/>
      </c>
      <c r="G38" t="str">
        <f>IF('Program 4'!F14="","",'Program 4'!F14)</f>
        <v/>
      </c>
      <c r="H38" t="str">
        <f>IF('Program 4'!G14="","",'Program 4'!G14)</f>
        <v/>
      </c>
      <c r="I38" t="str">
        <f>IF('Program 4'!H14="","",'Program 4'!H14)</f>
        <v>United States</v>
      </c>
      <c r="J38" s="29" t="str">
        <f>IF('Program 4'!I14="","",'Program 4'!I14)</f>
        <v/>
      </c>
      <c r="K38" s="29" t="str">
        <f>IF('Program 4'!J14="","",'Program 4'!J14)</f>
        <v/>
      </c>
      <c r="L38" t="str">
        <f>IF('Program 4'!K14="","",'Program 4'!K14)</f>
        <v/>
      </c>
      <c r="M38">
        <f>'Program 4'!L14</f>
        <v>0</v>
      </c>
      <c r="N38">
        <f>'Program 4'!M14</f>
        <v>0</v>
      </c>
      <c r="O38">
        <f>'Program 4'!N14</f>
        <v>0</v>
      </c>
      <c r="P38">
        <f>'Program 4'!O14</f>
        <v>0</v>
      </c>
      <c r="Q38">
        <f>'Program 4'!P14</f>
        <v>0</v>
      </c>
      <c r="R38">
        <f>'Program 4'!Q14</f>
        <v>0</v>
      </c>
      <c r="S38">
        <f>'Program 4'!R14</f>
        <v>0</v>
      </c>
      <c r="T38">
        <f>'Program 4'!S14</f>
        <v>0</v>
      </c>
      <c r="U38">
        <f>'Program 4'!T14</f>
        <v>0</v>
      </c>
      <c r="V38">
        <f>'Program 4'!U14</f>
        <v>0</v>
      </c>
      <c r="W38">
        <f>'Program 4'!V14</f>
        <v>0</v>
      </c>
      <c r="X38">
        <f>'Program 4'!W14</f>
        <v>0</v>
      </c>
      <c r="Y38">
        <f>'Program 4'!X14</f>
        <v>0</v>
      </c>
      <c r="Z38" s="51">
        <f>'Program 4'!Y14</f>
        <v>0</v>
      </c>
      <c r="AA38">
        <f>'Program 4'!Z14</f>
        <v>0</v>
      </c>
    </row>
    <row r="39" spans="2:27" x14ac:dyDescent="0.25">
      <c r="B39" t="str">
        <f>IF('Program 4'!A15="","",'Program 4'!A15)</f>
        <v>Program 4</v>
      </c>
      <c r="C39" t="str">
        <f>IF('Program 4'!B15="","",'Program 4'!B15)</f>
        <v/>
      </c>
      <c r="D39" t="str">
        <f>IF('Program 4'!C15="","",'Program 4'!C15)</f>
        <v/>
      </c>
      <c r="E39" t="str">
        <f>IF('Program 4'!D15="","",'Program 4'!D15)</f>
        <v/>
      </c>
      <c r="F39" t="str">
        <f>IF('Program 4'!E15="","",'Program 4'!E15)</f>
        <v/>
      </c>
      <c r="G39" t="str">
        <f>IF('Program 4'!F15="","",'Program 4'!F15)</f>
        <v/>
      </c>
      <c r="H39" t="str">
        <f>IF('Program 4'!G15="","",'Program 4'!G15)</f>
        <v/>
      </c>
      <c r="I39" t="str">
        <f>IF('Program 4'!H15="","",'Program 4'!H15)</f>
        <v>United States</v>
      </c>
      <c r="J39" s="29" t="str">
        <f>IF('Program 4'!I15="","",'Program 4'!I15)</f>
        <v/>
      </c>
      <c r="K39" s="29" t="str">
        <f>IF('Program 4'!J15="","",'Program 4'!J15)</f>
        <v/>
      </c>
      <c r="L39" t="str">
        <f>IF('Program 4'!K15="","",'Program 4'!K15)</f>
        <v/>
      </c>
      <c r="M39">
        <f>'Program 4'!L15</f>
        <v>0</v>
      </c>
      <c r="N39">
        <f>'Program 4'!M15</f>
        <v>0</v>
      </c>
      <c r="O39">
        <f>'Program 4'!N15</f>
        <v>0</v>
      </c>
      <c r="P39">
        <f>'Program 4'!O15</f>
        <v>0</v>
      </c>
      <c r="Q39">
        <f>'Program 4'!P15</f>
        <v>0</v>
      </c>
      <c r="R39">
        <f>'Program 4'!Q15</f>
        <v>0</v>
      </c>
      <c r="S39">
        <f>'Program 4'!R15</f>
        <v>0</v>
      </c>
      <c r="T39">
        <f>'Program 4'!S15</f>
        <v>0</v>
      </c>
      <c r="U39">
        <f>'Program 4'!T15</f>
        <v>0</v>
      </c>
      <c r="V39">
        <f>'Program 4'!U15</f>
        <v>0</v>
      </c>
      <c r="W39">
        <f>'Program 4'!V15</f>
        <v>0</v>
      </c>
      <c r="X39">
        <f>'Program 4'!W15</f>
        <v>0</v>
      </c>
      <c r="Y39">
        <f>'Program 4'!X15</f>
        <v>0</v>
      </c>
      <c r="Z39" s="51">
        <f>'Program 4'!Y15</f>
        <v>0</v>
      </c>
      <c r="AA39">
        <f>'Program 4'!Z15</f>
        <v>0</v>
      </c>
    </row>
    <row r="40" spans="2:27" x14ac:dyDescent="0.25">
      <c r="B40" t="str">
        <f>IF('Program 4'!A16="","",'Program 4'!A16)</f>
        <v>Program 4</v>
      </c>
      <c r="C40" t="str">
        <f>IF('Program 4'!B16="","",'Program 4'!B16)</f>
        <v/>
      </c>
      <c r="D40" t="str">
        <f>IF('Program 4'!C16="","",'Program 4'!C16)</f>
        <v/>
      </c>
      <c r="E40" t="str">
        <f>IF('Program 4'!D16="","",'Program 4'!D16)</f>
        <v/>
      </c>
      <c r="F40" t="str">
        <f>IF('Program 4'!E16="","",'Program 4'!E16)</f>
        <v/>
      </c>
      <c r="G40" t="str">
        <f>IF('Program 4'!F16="","",'Program 4'!F16)</f>
        <v/>
      </c>
      <c r="H40" t="str">
        <f>IF('Program 4'!G16="","",'Program 4'!G16)</f>
        <v/>
      </c>
      <c r="I40" t="str">
        <f>IF('Program 4'!H16="","",'Program 4'!H16)</f>
        <v>United States</v>
      </c>
      <c r="J40" s="29" t="str">
        <f>IF('Program 4'!I16="","",'Program 4'!I16)</f>
        <v/>
      </c>
      <c r="K40" s="29" t="str">
        <f>IF('Program 4'!J16="","",'Program 4'!J16)</f>
        <v/>
      </c>
      <c r="L40" t="str">
        <f>IF('Program 4'!K16="","",'Program 4'!K16)</f>
        <v/>
      </c>
      <c r="M40">
        <f>'Program 4'!L16</f>
        <v>0</v>
      </c>
      <c r="N40">
        <f>'Program 4'!M16</f>
        <v>0</v>
      </c>
      <c r="O40">
        <f>'Program 4'!N16</f>
        <v>0</v>
      </c>
      <c r="P40">
        <f>'Program 4'!O16</f>
        <v>0</v>
      </c>
      <c r="Q40">
        <f>'Program 4'!P16</f>
        <v>0</v>
      </c>
      <c r="R40">
        <f>'Program 4'!Q16</f>
        <v>0</v>
      </c>
      <c r="S40">
        <f>'Program 4'!R16</f>
        <v>0</v>
      </c>
      <c r="T40">
        <f>'Program 4'!S16</f>
        <v>0</v>
      </c>
      <c r="U40">
        <f>'Program 4'!T16</f>
        <v>0</v>
      </c>
      <c r="V40">
        <f>'Program 4'!U16</f>
        <v>0</v>
      </c>
      <c r="W40">
        <f>'Program 4'!V16</f>
        <v>0</v>
      </c>
      <c r="X40">
        <f>'Program 4'!W16</f>
        <v>0</v>
      </c>
      <c r="Y40">
        <f>'Program 4'!X16</f>
        <v>0</v>
      </c>
      <c r="Z40" s="51">
        <f>'Program 4'!Y16</f>
        <v>0</v>
      </c>
      <c r="AA40">
        <f>'Program 4'!Z16</f>
        <v>0</v>
      </c>
    </row>
    <row r="41" spans="2:27" x14ac:dyDescent="0.25">
      <c r="B41" t="str">
        <f>IF('Program 4'!A17="","",'Program 4'!A17)</f>
        <v>Program 4</v>
      </c>
      <c r="C41" t="str">
        <f>IF('Program 4'!B17="","",'Program 4'!B17)</f>
        <v/>
      </c>
      <c r="D41" t="str">
        <f>IF('Program 4'!C17="","",'Program 4'!C17)</f>
        <v/>
      </c>
      <c r="E41" t="str">
        <f>IF('Program 4'!D17="","",'Program 4'!D17)</f>
        <v/>
      </c>
      <c r="F41" t="str">
        <f>IF('Program 4'!E17="","",'Program 4'!E17)</f>
        <v/>
      </c>
      <c r="G41" t="str">
        <f>IF('Program 4'!F17="","",'Program 4'!F17)</f>
        <v/>
      </c>
      <c r="H41" t="str">
        <f>IF('Program 4'!G17="","",'Program 4'!G17)</f>
        <v/>
      </c>
      <c r="I41" t="str">
        <f>IF('Program 4'!H17="","",'Program 4'!H17)</f>
        <v>United States</v>
      </c>
      <c r="J41" s="29" t="str">
        <f>IF('Program 4'!I17="","",'Program 4'!I17)</f>
        <v/>
      </c>
      <c r="K41" s="29" t="str">
        <f>IF('Program 4'!J17="","",'Program 4'!J17)</f>
        <v/>
      </c>
      <c r="L41" t="str">
        <f>IF('Program 4'!K17="","",'Program 4'!K17)</f>
        <v/>
      </c>
      <c r="M41">
        <f>'Program 4'!L17</f>
        <v>0</v>
      </c>
      <c r="N41">
        <f>'Program 4'!M17</f>
        <v>0</v>
      </c>
      <c r="O41">
        <f>'Program 4'!N17</f>
        <v>0</v>
      </c>
      <c r="P41">
        <f>'Program 4'!O17</f>
        <v>0</v>
      </c>
      <c r="Q41">
        <f>'Program 4'!P17</f>
        <v>0</v>
      </c>
      <c r="R41">
        <f>'Program 4'!Q17</f>
        <v>0</v>
      </c>
      <c r="S41">
        <f>'Program 4'!R17</f>
        <v>0</v>
      </c>
      <c r="T41">
        <f>'Program 4'!S17</f>
        <v>0</v>
      </c>
      <c r="U41">
        <f>'Program 4'!T17</f>
        <v>0</v>
      </c>
      <c r="V41">
        <f>'Program 4'!U17</f>
        <v>0</v>
      </c>
      <c r="W41">
        <f>'Program 4'!V17</f>
        <v>0</v>
      </c>
      <c r="X41">
        <f>'Program 4'!W17</f>
        <v>0</v>
      </c>
      <c r="Y41">
        <f>'Program 4'!X17</f>
        <v>0</v>
      </c>
      <c r="Z41" s="51">
        <f>'Program 4'!Y17</f>
        <v>0</v>
      </c>
      <c r="AA41">
        <f>'Program 4'!Z17</f>
        <v>0</v>
      </c>
    </row>
    <row r="42" spans="2:27" x14ac:dyDescent="0.25">
      <c r="B42" t="str">
        <f>IF('Program 4'!A18="","",'Program 4'!A18)</f>
        <v>Program 4</v>
      </c>
      <c r="C42" t="str">
        <f>IF('Program 4'!B18="","",'Program 4'!B18)</f>
        <v/>
      </c>
      <c r="D42" t="str">
        <f>IF('Program 4'!C18="","",'Program 4'!C18)</f>
        <v/>
      </c>
      <c r="E42" t="str">
        <f>IF('Program 4'!D18="","",'Program 4'!D18)</f>
        <v/>
      </c>
      <c r="F42" t="str">
        <f>IF('Program 4'!E18="","",'Program 4'!E18)</f>
        <v/>
      </c>
      <c r="G42" t="str">
        <f>IF('Program 4'!F18="","",'Program 4'!F18)</f>
        <v/>
      </c>
      <c r="H42" t="str">
        <f>IF('Program 4'!G18="","",'Program 4'!G18)</f>
        <v/>
      </c>
      <c r="I42" t="str">
        <f>IF('Program 4'!H18="","",'Program 4'!H18)</f>
        <v>United States</v>
      </c>
      <c r="J42" s="29" t="str">
        <f>IF('Program 4'!I18="","",'Program 4'!I18)</f>
        <v/>
      </c>
      <c r="K42" s="29" t="str">
        <f>IF('Program 4'!J18="","",'Program 4'!J18)</f>
        <v/>
      </c>
      <c r="L42" t="str">
        <f>IF('Program 4'!K18="","",'Program 4'!K18)</f>
        <v/>
      </c>
      <c r="M42">
        <f>'Program 4'!L18</f>
        <v>0</v>
      </c>
      <c r="N42">
        <f>'Program 4'!M18</f>
        <v>0</v>
      </c>
      <c r="O42">
        <f>'Program 4'!N18</f>
        <v>0</v>
      </c>
      <c r="P42">
        <f>'Program 4'!O18</f>
        <v>0</v>
      </c>
      <c r="Q42">
        <f>'Program 4'!P18</f>
        <v>0</v>
      </c>
      <c r="R42">
        <f>'Program 4'!Q18</f>
        <v>0</v>
      </c>
      <c r="S42">
        <f>'Program 4'!R18</f>
        <v>0</v>
      </c>
      <c r="T42">
        <f>'Program 4'!S18</f>
        <v>0</v>
      </c>
      <c r="U42">
        <f>'Program 4'!T18</f>
        <v>0</v>
      </c>
      <c r="V42">
        <f>'Program 4'!U18</f>
        <v>0</v>
      </c>
      <c r="W42">
        <f>'Program 4'!V18</f>
        <v>0</v>
      </c>
      <c r="X42">
        <f>'Program 4'!W18</f>
        <v>0</v>
      </c>
      <c r="Y42">
        <f>'Program 4'!X18</f>
        <v>0</v>
      </c>
      <c r="Z42" s="51">
        <f>'Program 4'!Y18</f>
        <v>0</v>
      </c>
      <c r="AA42">
        <f>'Program 4'!Z18</f>
        <v>0</v>
      </c>
    </row>
  </sheetData>
  <sheetProtection algorithmName="SHA-512" hashValue="YGBEr7TW67X6OV3eb1k2CZw+m2tYf5eQx42h/cpcwIfJ5jpPfQqx29j0uE4m0KyLVsljmzsIAEKMfwyscB6nUQ==" saltValue="x5HldNscbvD8CL0YP8OhRA==" spinCount="100000" sheet="1" objects="1" scenarios="1" selectLockedCells="1" selectUnlockedCells="1"/>
  <pageMargins left="0.7" right="0.7" top="0.75" bottom="0.75" header="0.3" footer="0.3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09AB6-29CA-4E50-A2FC-FA190CBF02C6}">
  <sheetPr>
    <tabColor rgb="FFFFC000"/>
  </sheetPr>
  <dimension ref="B2:BE303"/>
  <sheetViews>
    <sheetView topLeftCell="H294" workbookViewId="0">
      <selection activeCell="AB304" sqref="AB304"/>
    </sheetView>
  </sheetViews>
  <sheetFormatPr defaultRowHeight="15" outlineLevelCol="1" x14ac:dyDescent="0.25"/>
  <cols>
    <col min="2" max="2" width="10.5703125" customWidth="1"/>
    <col min="9" max="9" width="10.140625" customWidth="1"/>
    <col min="10" max="10" width="11.42578125" customWidth="1"/>
    <col min="11" max="11" width="11" customWidth="1"/>
    <col min="12" max="12" width="10.7109375" customWidth="1"/>
    <col min="16" max="16" width="9.42578125" customWidth="1"/>
    <col min="18" max="18" width="9.7109375" customWidth="1"/>
    <col min="21" max="21" width="9.28515625" customWidth="1"/>
    <col min="24" max="24" width="9.42578125" customWidth="1"/>
    <col min="26" max="26" width="13.140625" customWidth="1"/>
    <col min="27" max="27" width="15.28515625" bestFit="1" customWidth="1"/>
    <col min="28" max="28" width="16.28515625" customWidth="1" outlineLevel="1"/>
    <col min="29" max="29" width="16.7109375" customWidth="1" outlineLevel="1"/>
    <col min="30" max="30" width="17" customWidth="1" outlineLevel="1"/>
    <col min="31" max="31" width="16.5703125" customWidth="1" outlineLevel="1"/>
    <col min="32" max="32" width="17.28515625" customWidth="1" outlineLevel="1"/>
    <col min="33" max="33" width="16.42578125" customWidth="1" outlineLevel="1"/>
    <col min="34" max="34" width="15.85546875" customWidth="1" outlineLevel="1"/>
    <col min="35" max="35" width="16.85546875" customWidth="1" outlineLevel="1"/>
    <col min="36" max="36" width="16.7109375" customWidth="1" outlineLevel="1"/>
    <col min="37" max="37" width="16.42578125" customWidth="1" outlineLevel="1"/>
    <col min="38" max="38" width="17" customWidth="1" outlineLevel="1"/>
    <col min="39" max="39" width="16.7109375" customWidth="1" outlineLevel="1"/>
    <col min="41" max="41" width="10.28515625" bestFit="1" customWidth="1"/>
    <col min="42" max="42" width="12.85546875" bestFit="1" customWidth="1"/>
    <col min="43" max="43" width="9.85546875" bestFit="1" customWidth="1"/>
    <col min="45" max="56" width="12.5703125" bestFit="1" customWidth="1"/>
    <col min="57" max="57" width="14.28515625" bestFit="1" customWidth="1"/>
  </cols>
  <sheetData>
    <row r="2" spans="2:57" x14ac:dyDescent="0.25">
      <c r="B2" t="s">
        <v>11</v>
      </c>
      <c r="C2" t="s">
        <v>16</v>
      </c>
      <c r="D2" t="s">
        <v>64</v>
      </c>
      <c r="E2" t="s">
        <v>63</v>
      </c>
      <c r="F2" t="s">
        <v>7</v>
      </c>
      <c r="G2" t="s">
        <v>65</v>
      </c>
      <c r="H2" t="s">
        <v>66</v>
      </c>
      <c r="I2" t="s">
        <v>67</v>
      </c>
      <c r="J2" t="s">
        <v>105</v>
      </c>
      <c r="K2" t="s">
        <v>3</v>
      </c>
      <c r="L2" t="s">
        <v>62</v>
      </c>
      <c r="M2" t="s">
        <v>132</v>
      </c>
      <c r="N2" t="s">
        <v>92</v>
      </c>
      <c r="O2" t="s">
        <v>93</v>
      </c>
      <c r="P2" t="s">
        <v>94</v>
      </c>
      <c r="Q2" t="s">
        <v>95</v>
      </c>
      <c r="R2" t="s">
        <v>96</v>
      </c>
      <c r="S2" t="s">
        <v>97</v>
      </c>
      <c r="T2" t="s">
        <v>98</v>
      </c>
      <c r="U2" t="s">
        <v>99</v>
      </c>
      <c r="V2" t="s">
        <v>100</v>
      </c>
      <c r="W2" t="s">
        <v>101</v>
      </c>
      <c r="X2" t="s">
        <v>102</v>
      </c>
      <c r="Y2" t="s">
        <v>103</v>
      </c>
      <c r="Z2" t="s">
        <v>111</v>
      </c>
      <c r="AA2" t="s">
        <v>181</v>
      </c>
      <c r="AB2" t="s">
        <v>113</v>
      </c>
      <c r="AC2" t="s">
        <v>114</v>
      </c>
      <c r="AD2" t="s">
        <v>115</v>
      </c>
      <c r="AE2" t="s">
        <v>116</v>
      </c>
      <c r="AF2" t="s">
        <v>117</v>
      </c>
      <c r="AG2" t="s">
        <v>118</v>
      </c>
      <c r="AH2" t="s">
        <v>119</v>
      </c>
      <c r="AI2" t="s">
        <v>120</v>
      </c>
      <c r="AJ2" t="s">
        <v>121</v>
      </c>
      <c r="AK2" t="s">
        <v>122</v>
      </c>
      <c r="AL2" t="s">
        <v>123</v>
      </c>
      <c r="AM2" t="s">
        <v>124</v>
      </c>
      <c r="AO2" s="1" t="str">
        <f>'Program 1'!$B$1</f>
        <v>Program 1</v>
      </c>
    </row>
    <row r="3" spans="2:57" x14ac:dyDescent="0.25">
      <c r="B3" t="str">
        <f>IF('Program 1'!A29="","",'Program 1'!A29)</f>
        <v>Program 1</v>
      </c>
      <c r="C3" t="str">
        <f>IF('Program 1'!B29="","",'Program 1'!B29)</f>
        <v>Abraham Lincoln</v>
      </c>
      <c r="D3" t="str">
        <f>IF('Program 1'!C29="","",'Program 1'!C29)</f>
        <v>Systems Analyst</v>
      </c>
      <c r="E3" t="str">
        <f>IF('Program 1'!D29="","",'Program 1'!D29)</f>
        <v>Employee</v>
      </c>
      <c r="F3" t="str">
        <f>IF('Program 1'!E29="","",'Program 1'!E29)</f>
        <v>Transfer In</v>
      </c>
      <c r="G3" t="str">
        <f>IF('Program 1'!F29="","",'Program 1'!F29)</f>
        <v>Jersey City</v>
      </c>
      <c r="H3" t="str">
        <f>IF('Program 1'!G29="","",'Program 1'!G29)</f>
        <v>New Jersey</v>
      </c>
      <c r="I3" t="str">
        <f>IF('Program 1'!H29="","",'Program 1'!H29)</f>
        <v>United States</v>
      </c>
      <c r="J3" s="61">
        <f>IF('Program 1'!I29="","",'Program 1'!I29)</f>
        <v>42072</v>
      </c>
      <c r="K3" s="61" t="str">
        <f>IF('Program 1'!J29="","",'Program 1'!J29)</f>
        <v/>
      </c>
      <c r="L3" t="str">
        <f>IF('Program 1'!K29="","",'Program 1'!K29)</f>
        <v/>
      </c>
      <c r="M3" s="63">
        <f>'Program 1'!L29</f>
        <v>95</v>
      </c>
      <c r="N3" s="64">
        <f>'Program 1'!M29</f>
        <v>0</v>
      </c>
      <c r="O3" s="64">
        <f>'Program 1'!N29</f>
        <v>160</v>
      </c>
      <c r="P3" s="64">
        <f>'Program 1'!O29</f>
        <v>176</v>
      </c>
      <c r="Q3" s="64">
        <f>'Program 1'!P29</f>
        <v>176</v>
      </c>
      <c r="R3" s="64">
        <f>'Program 1'!Q29</f>
        <v>168</v>
      </c>
      <c r="S3" s="64">
        <f>'Program 1'!R29</f>
        <v>176</v>
      </c>
      <c r="T3" s="64">
        <f>'Program 1'!S29</f>
        <v>184</v>
      </c>
      <c r="U3" s="64">
        <f>'Program 1'!T29</f>
        <v>168</v>
      </c>
      <c r="V3" s="64">
        <f>'Program 1'!U29</f>
        <v>176</v>
      </c>
      <c r="W3" s="64">
        <f>'Program 1'!V29</f>
        <v>176</v>
      </c>
      <c r="X3" s="64">
        <f>'Program 1'!W29</f>
        <v>168</v>
      </c>
      <c r="Y3" s="64">
        <f>'Program 1'!X29</f>
        <v>184</v>
      </c>
      <c r="Z3" s="64">
        <f>'Program 1'!Y29</f>
        <v>1912</v>
      </c>
      <c r="AA3" s="7">
        <f>'Program 1'!Z29</f>
        <v>181640</v>
      </c>
      <c r="AB3" s="62" t="str">
        <f>'Program 1'!AA29</f>
        <v/>
      </c>
      <c r="AC3" s="62" t="str">
        <f>'Program 1'!AB29</f>
        <v>Transfer In</v>
      </c>
      <c r="AD3" s="62" t="str">
        <f>'Program 1'!AC29</f>
        <v/>
      </c>
      <c r="AE3" s="62" t="str">
        <f>'Program 1'!AD29</f>
        <v/>
      </c>
      <c r="AF3" s="62" t="str">
        <f>'Program 1'!AE29</f>
        <v/>
      </c>
      <c r="AG3" s="62" t="str">
        <f>'Program 1'!AF29</f>
        <v/>
      </c>
      <c r="AH3" s="62" t="str">
        <f>'Program 1'!AG29</f>
        <v/>
      </c>
      <c r="AI3" s="62" t="str">
        <f>'Program 1'!AH29</f>
        <v/>
      </c>
      <c r="AJ3" s="62" t="str">
        <f>'Program 1'!AI29</f>
        <v/>
      </c>
      <c r="AK3" s="62" t="str">
        <f>'Program 1'!AJ29</f>
        <v/>
      </c>
      <c r="AL3" s="62" t="str">
        <f>'Program 1'!AK29</f>
        <v/>
      </c>
      <c r="AM3" s="62" t="str">
        <f>'Program 1'!AL29</f>
        <v/>
      </c>
      <c r="AO3" s="1" t="s">
        <v>63</v>
      </c>
      <c r="AP3" s="1" t="s">
        <v>279</v>
      </c>
      <c r="AQ3" s="1" t="s">
        <v>280</v>
      </c>
      <c r="AR3" s="1" t="s">
        <v>132</v>
      </c>
      <c r="AS3" s="1" t="s">
        <v>92</v>
      </c>
      <c r="AT3" s="1" t="s">
        <v>93</v>
      </c>
      <c r="AU3" s="1" t="s">
        <v>94</v>
      </c>
      <c r="AV3" s="1" t="s">
        <v>95</v>
      </c>
      <c r="AW3" s="1" t="s">
        <v>96</v>
      </c>
      <c r="AX3" s="1" t="s">
        <v>97</v>
      </c>
      <c r="AY3" s="1" t="s">
        <v>98</v>
      </c>
      <c r="AZ3" s="1" t="s">
        <v>99</v>
      </c>
      <c r="BA3" s="1" t="s">
        <v>100</v>
      </c>
      <c r="BB3" s="1" t="s">
        <v>101</v>
      </c>
      <c r="BC3" s="1" t="s">
        <v>102</v>
      </c>
      <c r="BD3" s="1" t="s">
        <v>103</v>
      </c>
      <c r="BE3" s="1" t="s">
        <v>181</v>
      </c>
    </row>
    <row r="4" spans="2:57" x14ac:dyDescent="0.25">
      <c r="B4" t="str">
        <f>IF('Program 1'!A30="","",'Program 1'!A30)</f>
        <v>Program 1</v>
      </c>
      <c r="C4" t="str">
        <f>IF('Program 1'!B30="","",'Program 1'!B30)</f>
        <v>Andrew Jackson</v>
      </c>
      <c r="D4" t="str">
        <f>IF('Program 1'!C30="","",'Program 1'!C30)</f>
        <v>Software Engineer</v>
      </c>
      <c r="E4" t="str">
        <f>IF('Program 1'!D30="","",'Program 1'!D30)</f>
        <v>Contractor</v>
      </c>
      <c r="F4" t="str">
        <f>IF('Program 1'!E30="","",'Program 1'!E30)</f>
        <v>Transfer Out</v>
      </c>
      <c r="G4" t="str">
        <f>IF('Program 1'!F30="","",'Program 1'!F30)</f>
        <v>New York</v>
      </c>
      <c r="H4" t="str">
        <f>IF('Program 1'!G30="","",'Program 1'!G30)</f>
        <v>New York</v>
      </c>
      <c r="I4" t="str">
        <f>IF('Program 1'!H30="","",'Program 1'!H30)</f>
        <v>United States</v>
      </c>
      <c r="J4" s="61">
        <f>IF('Program 1'!I30="","",'Program 1'!I30)</f>
        <v>41323</v>
      </c>
      <c r="K4" s="61" t="str">
        <f>IF('Program 1'!J30="","",'Program 1'!J30)</f>
        <v/>
      </c>
      <c r="L4" t="str">
        <f>IF('Program 1'!K30="","",'Program 1'!K30)</f>
        <v>Elevation Consulting</v>
      </c>
      <c r="M4" s="63">
        <f>'Program 1'!L30</f>
        <v>65</v>
      </c>
      <c r="N4" s="64">
        <v>160</v>
      </c>
      <c r="O4" s="64">
        <v>152</v>
      </c>
      <c r="P4" s="64">
        <v>176</v>
      </c>
      <c r="Q4" s="64"/>
      <c r="R4" s="64"/>
      <c r="S4" s="64"/>
      <c r="T4" s="64"/>
      <c r="U4" s="64"/>
      <c r="V4" s="64"/>
      <c r="W4" s="64"/>
      <c r="X4" s="64"/>
      <c r="Y4" s="64"/>
      <c r="Z4" s="64">
        <v>488</v>
      </c>
      <c r="AA4" s="7">
        <v>31720</v>
      </c>
      <c r="AB4" s="62" t="str">
        <f>'Program 1'!AA30</f>
        <v/>
      </c>
      <c r="AC4" s="62" t="str">
        <f>'Program 1'!AB30</f>
        <v/>
      </c>
      <c r="AD4" s="62" t="str">
        <f>'Program 1'!AC30</f>
        <v/>
      </c>
      <c r="AE4" s="62" t="str">
        <f>'Program 1'!AD30</f>
        <v>Transfer Out</v>
      </c>
      <c r="AF4" s="62" t="str">
        <f>'Program 1'!AE30</f>
        <v/>
      </c>
      <c r="AG4" s="62" t="str">
        <f>'Program 1'!AF30</f>
        <v/>
      </c>
      <c r="AH4" s="62" t="str">
        <f>'Program 1'!AG30</f>
        <v/>
      </c>
      <c r="AI4" s="62" t="str">
        <f>'Program 1'!AH30</f>
        <v/>
      </c>
      <c r="AJ4" s="62" t="str">
        <f>'Program 1'!AI30</f>
        <v/>
      </c>
      <c r="AK4" s="62" t="str">
        <f>'Program 1'!AJ30</f>
        <v/>
      </c>
      <c r="AL4" s="62" t="str">
        <f>'Program 1'!AK30</f>
        <v/>
      </c>
      <c r="AM4" s="62" t="str">
        <f>'Program 1'!AL30</f>
        <v/>
      </c>
      <c r="AO4" t="s">
        <v>8</v>
      </c>
      <c r="AP4" t="s">
        <v>68</v>
      </c>
      <c r="AR4">
        <f>Reference!$S$5</f>
        <v>95</v>
      </c>
      <c r="AS4" s="7">
        <f>(SUMIFS(STAFF_DATA[Jan-26],STAFF_DATA[[Type]:[Type]],$AO4,STAFF_DATA[[Country]:[Country]],$AP4,STAFF_DATA[[Program]:[Program]],$AO$2)+SUMIFS(STAFF_DATA[Jan-26],STAFF_DATA[[Type]:[Type]],$AO4,STAFF_DATA[[Country]:[Country]],$AQ4,STAFF_DATA[[Program]:[Program]],$AO$2))*$AR4</f>
        <v>234080</v>
      </c>
      <c r="AT4" s="7">
        <f>(SUMIFS(STAFF_DATA[Feb-26],STAFF_DATA[[Type]:[Type]],$AO4,STAFF_DATA[[Country]:[Country]],$AP4,STAFF_DATA[[Program]:[Program]],$AO$2)+SUMIFS(STAFF_DATA[Feb-26],STAFF_DATA[[Type]:[Type]],$AO4,STAFF_DATA[[Country]:[Country]],$AQ4,STAFF_DATA[[Program]:[Program]],$AO$2))*$AR4</f>
        <v>197600</v>
      </c>
      <c r="AU4" s="7">
        <f>(SUMIFS(STAFF_DATA[Mar-26],STAFF_DATA[[Type]:[Type]],$AO4,STAFF_DATA[[Country]:[Country]],$AP4,STAFF_DATA[[Program]:[Program]],$AO$2)+SUMIFS(STAFF_DATA[Mar-26],STAFF_DATA[[Type]:[Type]],$AO4,STAFF_DATA[[Country]:[Country]],$AQ4,STAFF_DATA[[Program]:[Program]],$AO$2))*$AR4</f>
        <v>217360</v>
      </c>
      <c r="AV4" s="7">
        <f>(SUMIFS(STAFF_DATA[Apr-26],STAFF_DATA[[Type]:[Type]],$AO4,STAFF_DATA[[Country]:[Country]],$AP4,STAFF_DATA[[Program]:[Program]],$AO$2)+SUMIFS(STAFF_DATA[Apr-26],STAFF_DATA[[Type]:[Type]],$AO4,STAFF_DATA[[Country]:[Country]],$AQ4,STAFF_DATA[[Program]:[Program]],$AO$2))*$AR4</f>
        <v>216600</v>
      </c>
      <c r="AW4" s="7">
        <f>(SUMIFS(STAFF_DATA[May-26],STAFF_DATA[[Type]:[Type]],$AO4,STAFF_DATA[[Country]:[Country]],$AP4,STAFF_DATA[[Program]:[Program]],$AO$2)+SUMIFS(STAFF_DATA[May-26],STAFF_DATA[[Type]:[Type]],$AO4,STAFF_DATA[[Country]:[Country]],$AQ4,STAFF_DATA[[Program]:[Program]],$AO$2))*$AR4</f>
        <v>207480</v>
      </c>
      <c r="AX4" s="7">
        <f>(SUMIFS(STAFF_DATA[Jun-26],STAFF_DATA[[Type]:[Type]],$AO4,STAFF_DATA[[Country]:[Country]],$AP4,STAFF_DATA[[Program]:[Program]],$AO$2)+SUMIFS(STAFF_DATA[Jun-26],STAFF_DATA[[Type]:[Type]],$AO4,STAFF_DATA[[Country]:[Country]],$AQ4,STAFF_DATA[[Program]:[Program]],$AO$2))*$AR4</f>
        <v>217360</v>
      </c>
      <c r="AY4" s="7">
        <f>(SUMIFS(STAFF_DATA[Jul-26],STAFF_DATA[[Type]:[Type]],$AO4,STAFF_DATA[[Country]:[Country]],$AP4,STAFF_DATA[[Program]:[Program]],$AO$2)+SUMIFS(STAFF_DATA[Jul-26],STAFF_DATA[[Type]:[Type]],$AO4,STAFF_DATA[[Country]:[Country]],$AQ4,STAFF_DATA[[Program]:[Program]],$AO$2))*$AR4</f>
        <v>227240</v>
      </c>
      <c r="AZ4" s="7">
        <f>(SUMIFS(STAFF_DATA[Aug-26],STAFF_DATA[[Type]:[Type]],$AO4,STAFF_DATA[[Country]:[Country]],$AP4,STAFF_DATA[[Program]:[Program]],$AO$2)+SUMIFS(STAFF_DATA[Aug-26],STAFF_DATA[[Type]:[Type]],$AO4,STAFF_DATA[[Country]:[Country]],$AQ4,STAFF_DATA[[Program]:[Program]],$AO$2))*$AR4</f>
        <v>207480</v>
      </c>
      <c r="BA4" s="7">
        <f>(SUMIFS(STAFF_DATA[Sep-26],STAFF_DATA[[Type]:[Type]],$AO4,STAFF_DATA[[Country]:[Country]],$AP4,STAFF_DATA[[Program]:[Program]],$AO$2)+SUMIFS(STAFF_DATA[Sep-26],STAFF_DATA[[Type]:[Type]],$AO4,STAFF_DATA[[Country]:[Country]],$AQ4,STAFF_DATA[[Program]:[Program]],$AO$2))*$AR4</f>
        <v>217360</v>
      </c>
      <c r="BB4" s="7">
        <f>(SUMIFS(STAFF_DATA[Oct-26],STAFF_DATA[[Type]:[Type]],$AO4,STAFF_DATA[[Country]:[Country]],$AP4,STAFF_DATA[[Program]:[Program]],$AO$2)+SUMIFS(STAFF_DATA[Oct-26],STAFF_DATA[[Type]:[Type]],$AO4,STAFF_DATA[[Country]:[Country]],$AQ4,STAFF_DATA[[Program]:[Program]],$AO$2))*$AR4</f>
        <v>217360</v>
      </c>
      <c r="BC4" s="7">
        <f>(SUMIFS(STAFF_DATA[Nov-26],STAFF_DATA[[Type]:[Type]],$AO4,STAFF_DATA[[Country]:[Country]],$AP4,STAFF_DATA[[Program]:[Program]],$AO$2)+SUMIFS(STAFF_DATA[Nov-26],STAFF_DATA[[Type]:[Type]],$AO4,STAFF_DATA[[Country]:[Country]],$AQ4,STAFF_DATA[[Program]:[Program]],$AO$2))*$AR4</f>
        <v>207480</v>
      </c>
      <c r="BD4" s="7">
        <f>(SUMIFS(STAFF_DATA[Dec-26],STAFF_DATA[[Type]:[Type]],$AO4,STAFF_DATA[[Country]:[Country]],$AP4,STAFF_DATA[[Program]:[Program]],$AO$2)+SUMIFS(STAFF_DATA[Dec-26],STAFF_DATA[[Type]:[Type]],$AO4,STAFF_DATA[[Country]:[Country]],$AQ4,STAFF_DATA[[Program]:[Program]],$AO$2))*$AR4</f>
        <v>227240</v>
      </c>
      <c r="BE4" s="68">
        <f>SUM(AS4:BD4)</f>
        <v>2594640</v>
      </c>
    </row>
    <row r="5" spans="2:57" x14ac:dyDescent="0.25">
      <c r="B5" t="str">
        <f>IF('Program 1'!A31="","",'Program 1'!A31)</f>
        <v>Program 1</v>
      </c>
      <c r="C5" t="str">
        <f>IF('Program 1'!B31="","",'Program 1'!B31)</f>
        <v>Andrew Johnson</v>
      </c>
      <c r="D5" t="str">
        <f>IF('Program 1'!C31="","",'Program 1'!C31)</f>
        <v>Data Engineer</v>
      </c>
      <c r="E5" t="str">
        <f>IF('Program 1'!D31="","",'Program 1'!D31)</f>
        <v>Employee</v>
      </c>
      <c r="F5" t="str">
        <f>IF('Program 1'!E31="","",'Program 1'!E31)</f>
        <v>Transfer In</v>
      </c>
      <c r="G5" t="str">
        <f>IF('Program 1'!F31="","",'Program 1'!F31)</f>
        <v>Des Moines</v>
      </c>
      <c r="H5" t="str">
        <f>IF('Program 1'!G31="","",'Program 1'!G31)</f>
        <v>Iowa</v>
      </c>
      <c r="I5" t="str">
        <f>IF('Program 1'!H31="","",'Program 1'!H31)</f>
        <v>United States</v>
      </c>
      <c r="J5" s="61">
        <f>IF('Program 1'!I31="","",'Program 1'!I31)</f>
        <v>45453</v>
      </c>
      <c r="K5" s="61" t="str">
        <f>IF('Program 1'!J31="","",'Program 1'!J31)</f>
        <v/>
      </c>
      <c r="L5" t="str">
        <f>IF('Program 1'!K31="","",'Program 1'!K31)</f>
        <v/>
      </c>
      <c r="M5" s="63">
        <f>'Program 1'!L31</f>
        <v>95</v>
      </c>
      <c r="N5" s="64"/>
      <c r="O5" s="64"/>
      <c r="P5" s="64"/>
      <c r="Q5" s="64">
        <v>176</v>
      </c>
      <c r="R5" s="64">
        <v>168</v>
      </c>
      <c r="S5" s="64">
        <v>176</v>
      </c>
      <c r="T5" s="64">
        <v>184</v>
      </c>
      <c r="U5" s="64">
        <v>168</v>
      </c>
      <c r="V5" s="64">
        <v>176</v>
      </c>
      <c r="W5" s="64">
        <v>176</v>
      </c>
      <c r="X5" s="64">
        <v>168</v>
      </c>
      <c r="Y5" s="64">
        <v>184</v>
      </c>
      <c r="Z5" s="64">
        <v>1576</v>
      </c>
      <c r="AA5" s="7">
        <v>149720</v>
      </c>
      <c r="AB5" s="62" t="str">
        <f>'Program 1'!AA31</f>
        <v/>
      </c>
      <c r="AC5" s="62" t="str">
        <f>'Program 1'!AB31</f>
        <v/>
      </c>
      <c r="AD5" s="62" t="str">
        <f>'Program 1'!AC31</f>
        <v/>
      </c>
      <c r="AE5" s="62" t="str">
        <f>'Program 1'!AD31</f>
        <v>Transfer In</v>
      </c>
      <c r="AF5" s="62" t="str">
        <f>'Program 1'!AE31</f>
        <v/>
      </c>
      <c r="AG5" s="62" t="str">
        <f>'Program 1'!AF31</f>
        <v/>
      </c>
      <c r="AH5" s="62" t="str">
        <f>'Program 1'!AG31</f>
        <v/>
      </c>
      <c r="AI5" s="62" t="str">
        <f>'Program 1'!AH31</f>
        <v/>
      </c>
      <c r="AJ5" s="62" t="str">
        <f>'Program 1'!AI31</f>
        <v/>
      </c>
      <c r="AK5" s="62" t="str">
        <f>'Program 1'!AJ31</f>
        <v/>
      </c>
      <c r="AL5" s="62" t="str">
        <f>'Program 1'!AK31</f>
        <v/>
      </c>
      <c r="AM5" s="62" t="str">
        <f>'Program 1'!AL31</f>
        <v/>
      </c>
      <c r="AO5" t="s">
        <v>8</v>
      </c>
      <c r="AP5" t="s">
        <v>70</v>
      </c>
      <c r="AQ5" t="s">
        <v>69</v>
      </c>
      <c r="AR5">
        <f>Reference!$S$7</f>
        <v>35</v>
      </c>
      <c r="AS5" s="7">
        <f>(SUMIFS(STAFF_DATA[Jan-26],STAFF_DATA[[Type]:[Type]],$AO5,STAFF_DATA[[Country]:[Country]],$AP5,STAFF_DATA[[Program]:[Program]],$AO$2)+SUMIFS(STAFF_DATA[Jan-26],STAFF_DATA[[Type]:[Type]],$AO5,STAFF_DATA[[Country]:[Country]],$AQ5,STAFF_DATA[[Program]:[Program]],$AO$2))*$AR5</f>
        <v>30800</v>
      </c>
      <c r="AT5" s="7">
        <f>(SUMIFS(STAFF_DATA[Feb-26],STAFF_DATA[[Type]:[Type]],$AO5,STAFF_DATA[[Country]:[Country]],$AP5,STAFF_DATA[[Program]:[Program]],$AO$2)+SUMIFS(STAFF_DATA[Feb-26],STAFF_DATA[[Type]:[Type]],$AO5,STAFF_DATA[[Country]:[Country]],$AQ5,STAFF_DATA[[Program]:[Program]],$AO$2))*$AR5</f>
        <v>28000</v>
      </c>
      <c r="AU5" s="7">
        <f>(SUMIFS(STAFF_DATA[Mar-26],STAFF_DATA[[Type]:[Type]],$AO5,STAFF_DATA[[Country]:[Country]],$AP5,STAFF_DATA[[Program]:[Program]],$AO$2)+SUMIFS(STAFF_DATA[Mar-26],STAFF_DATA[[Type]:[Type]],$AO5,STAFF_DATA[[Country]:[Country]],$AQ5,STAFF_DATA[[Program]:[Program]],$AO$2))*$AR5</f>
        <v>24640</v>
      </c>
      <c r="AV5" s="7">
        <f>(SUMIFS(STAFF_DATA[Apr-26],STAFF_DATA[[Type]:[Type]],$AO5,STAFF_DATA[[Country]:[Country]],$AP5,STAFF_DATA[[Program]:[Program]],$AO$2)+SUMIFS(STAFF_DATA[Apr-26],STAFF_DATA[[Type]:[Type]],$AO5,STAFF_DATA[[Country]:[Country]],$AQ5,STAFF_DATA[[Program]:[Program]],$AO$2))*$AR5</f>
        <v>24640</v>
      </c>
      <c r="AW5" s="7">
        <f>(SUMIFS(STAFF_DATA[May-26],STAFF_DATA[[Type]:[Type]],$AO5,STAFF_DATA[[Country]:[Country]],$AP5,STAFF_DATA[[Program]:[Program]],$AO$2)+SUMIFS(STAFF_DATA[May-26],STAFF_DATA[[Type]:[Type]],$AO5,STAFF_DATA[[Country]:[Country]],$AQ5,STAFF_DATA[[Program]:[Program]],$AO$2))*$AR5</f>
        <v>23520</v>
      </c>
      <c r="AX5" s="7">
        <f>(SUMIFS(STAFF_DATA[Jun-26],STAFF_DATA[[Type]:[Type]],$AO5,STAFF_DATA[[Country]:[Country]],$AP5,STAFF_DATA[[Program]:[Program]],$AO$2)+SUMIFS(STAFF_DATA[Jun-26],STAFF_DATA[[Type]:[Type]],$AO5,STAFF_DATA[[Country]:[Country]],$AQ5,STAFF_DATA[[Program]:[Program]],$AO$2))*$AR5</f>
        <v>24640</v>
      </c>
      <c r="AY5" s="7">
        <f>(SUMIFS(STAFF_DATA[Jul-26],STAFF_DATA[[Type]:[Type]],$AO5,STAFF_DATA[[Country]:[Country]],$AP5,STAFF_DATA[[Program]:[Program]],$AO$2)+SUMIFS(STAFF_DATA[Jul-26],STAFF_DATA[[Type]:[Type]],$AO5,STAFF_DATA[[Country]:[Country]],$AQ5,STAFF_DATA[[Program]:[Program]],$AO$2))*$AR5</f>
        <v>25760</v>
      </c>
      <c r="AZ5" s="7">
        <f>(SUMIFS(STAFF_DATA[Aug-26],STAFF_DATA[[Type]:[Type]],$AO5,STAFF_DATA[[Country]:[Country]],$AP5,STAFF_DATA[[Program]:[Program]],$AO$2)+SUMIFS(STAFF_DATA[Aug-26],STAFF_DATA[[Type]:[Type]],$AO5,STAFF_DATA[[Country]:[Country]],$AQ5,STAFF_DATA[[Program]:[Program]],$AO$2))*$AR5</f>
        <v>23520</v>
      </c>
      <c r="BA5" s="7">
        <f>(SUMIFS(STAFF_DATA[Sep-26],STAFF_DATA[[Type]:[Type]],$AO5,STAFF_DATA[[Country]:[Country]],$AP5,STAFF_DATA[[Program]:[Program]],$AO$2)+SUMIFS(STAFF_DATA[Sep-26],STAFF_DATA[[Type]:[Type]],$AO5,STAFF_DATA[[Country]:[Country]],$AQ5,STAFF_DATA[[Program]:[Program]],$AO$2))*$AR5</f>
        <v>24640</v>
      </c>
      <c r="BB5" s="7">
        <f>(SUMIFS(STAFF_DATA[Oct-26],STAFF_DATA[[Type]:[Type]],$AO5,STAFF_DATA[[Country]:[Country]],$AP5,STAFF_DATA[[Program]:[Program]],$AO$2)+SUMIFS(STAFF_DATA[Oct-26],STAFF_DATA[[Type]:[Type]],$AO5,STAFF_DATA[[Country]:[Country]],$AQ5,STAFF_DATA[[Program]:[Program]],$AO$2))*$AR5</f>
        <v>24640</v>
      </c>
      <c r="BC5" s="7">
        <f>(SUMIFS(STAFF_DATA[Nov-26],STAFF_DATA[[Type]:[Type]],$AO5,STAFF_DATA[[Country]:[Country]],$AP5,STAFF_DATA[[Program]:[Program]],$AO$2)+SUMIFS(STAFF_DATA[Nov-26],STAFF_DATA[[Type]:[Type]],$AO5,STAFF_DATA[[Country]:[Country]],$AQ5,STAFF_DATA[[Program]:[Program]],$AO$2))*$AR5</f>
        <v>23520</v>
      </c>
      <c r="BD5" s="7">
        <f>(SUMIFS(STAFF_DATA[Dec-26],STAFF_DATA[[Type]:[Type]],$AO5,STAFF_DATA[[Country]:[Country]],$AP5,STAFF_DATA[[Program]:[Program]],$AO$2)+SUMIFS(STAFF_DATA[Dec-26],STAFF_DATA[[Type]:[Type]],$AO5,STAFF_DATA[[Country]:[Country]],$AQ5,STAFF_DATA[[Program]:[Program]],$AO$2))*$AR5</f>
        <v>25760</v>
      </c>
      <c r="BE5" s="68">
        <f t="shared" ref="BE5:BE9" si="0">SUM(AS5:BD5)</f>
        <v>304080</v>
      </c>
    </row>
    <row r="6" spans="2:57" x14ac:dyDescent="0.25">
      <c r="B6" t="str">
        <f>IF('Program 1'!A32="","",'Program 1'!A32)</f>
        <v>Program 1</v>
      </c>
      <c r="C6" t="str">
        <f>IF('Program 1'!B32="","",'Program 1'!B32)</f>
        <v>Barack Obama</v>
      </c>
      <c r="D6" t="str">
        <f>IF('Program 1'!C32="","",'Program 1'!C32)</f>
        <v>Software Engineer</v>
      </c>
      <c r="E6" t="str">
        <f>IF('Program 1'!D32="","",'Program 1'!D32)</f>
        <v>Contractor</v>
      </c>
      <c r="F6" t="str">
        <f>IF('Program 1'!E32="","",'Program 1'!E32)</f>
        <v>New Hire</v>
      </c>
      <c r="G6" t="str">
        <f>IF('Program 1'!F32="","",'Program 1'!F32)</f>
        <v>Mumbai</v>
      </c>
      <c r="H6" t="str">
        <f>IF('Program 1'!G32="","",'Program 1'!G32)</f>
        <v>Maharashtra</v>
      </c>
      <c r="I6" t="str">
        <f>IF('Program 1'!H32="","",'Program 1'!H32)</f>
        <v>India</v>
      </c>
      <c r="J6" s="61">
        <f>IF('Program 1'!I32="","",'Program 1'!I32)</f>
        <v>46146</v>
      </c>
      <c r="K6" s="61" t="str">
        <f>IF('Program 1'!J32="","",'Program 1'!J32)</f>
        <v/>
      </c>
      <c r="L6" t="str">
        <f>IF('Program 1'!K32="","",'Program 1'!K32)</f>
        <v>Elevation Consulting</v>
      </c>
      <c r="M6" s="63">
        <f>'Program 1'!L32</f>
        <v>25</v>
      </c>
      <c r="N6" s="64"/>
      <c r="O6" s="64"/>
      <c r="P6" s="64"/>
      <c r="Q6" s="64"/>
      <c r="R6" s="64">
        <v>152</v>
      </c>
      <c r="S6" s="64">
        <v>168</v>
      </c>
      <c r="T6" s="64">
        <v>176</v>
      </c>
      <c r="U6" s="64">
        <v>168</v>
      </c>
      <c r="V6" s="64">
        <v>168</v>
      </c>
      <c r="W6" s="64">
        <v>176</v>
      </c>
      <c r="X6" s="64">
        <v>160</v>
      </c>
      <c r="Y6" s="64">
        <v>176</v>
      </c>
      <c r="Z6" s="64">
        <v>1344</v>
      </c>
      <c r="AA6" s="7">
        <v>33600</v>
      </c>
      <c r="AB6" s="62" t="str">
        <f>'Program 1'!AA32</f>
        <v/>
      </c>
      <c r="AC6" s="62" t="str">
        <f>'Program 1'!AB32</f>
        <v/>
      </c>
      <c r="AD6" s="62" t="str">
        <f>'Program 1'!AC32</f>
        <v/>
      </c>
      <c r="AE6" s="62" t="str">
        <f>'Program 1'!AD32</f>
        <v/>
      </c>
      <c r="AF6" s="62" t="str">
        <f>'Program 1'!AE32</f>
        <v>New Hire</v>
      </c>
      <c r="AG6" s="62" t="str">
        <f>'Program 1'!AF32</f>
        <v/>
      </c>
      <c r="AH6" s="62" t="str">
        <f>'Program 1'!AG32</f>
        <v/>
      </c>
      <c r="AI6" s="62" t="str">
        <f>'Program 1'!AH32</f>
        <v/>
      </c>
      <c r="AJ6" s="62" t="str">
        <f>'Program 1'!AI32</f>
        <v/>
      </c>
      <c r="AK6" s="62" t="str">
        <f>'Program 1'!AJ32</f>
        <v/>
      </c>
      <c r="AL6" s="62" t="str">
        <f>'Program 1'!AK32</f>
        <v/>
      </c>
      <c r="AM6" s="62" t="str">
        <f>'Program 1'!AL32</f>
        <v/>
      </c>
      <c r="AO6" t="s">
        <v>9</v>
      </c>
      <c r="AP6" t="s">
        <v>68</v>
      </c>
      <c r="AR6">
        <f>Reference!$S$6</f>
        <v>65</v>
      </c>
      <c r="AS6" s="7">
        <f>(SUMIFS(STAFF_DATA[Jan-26],STAFF_DATA[[Type]:[Type]],$AO6,STAFF_DATA[[Country]:[Country]],$AP6,STAFF_DATA[[Program]:[Program]],$AO$2)+SUMIFS(STAFF_DATA[Jan-26],STAFF_DATA[[Type]:[Type]],$AO6,STAFF_DATA[[Country]:[Country]],$AQ6,STAFF_DATA[[Program]:[Program]],$AO$2))*$AR6</f>
        <v>72800</v>
      </c>
      <c r="AT6" s="7">
        <f>(SUMIFS(STAFF_DATA[Feb-26],STAFF_DATA[[Type]:[Type]],$AO6,STAFF_DATA[[Country]:[Country]],$AP6,STAFF_DATA[[Program]:[Program]],$AO$2)+SUMIFS(STAFF_DATA[Feb-26],STAFF_DATA[[Type]:[Type]],$AO6,STAFF_DATA[[Country]:[Country]],$AQ6,STAFF_DATA[[Program]:[Program]],$AO$2))*$AR6</f>
        <v>59280</v>
      </c>
      <c r="AU6" s="7">
        <f>(SUMIFS(STAFF_DATA[Mar-26],STAFF_DATA[[Type]:[Type]],$AO6,STAFF_DATA[[Country]:[Country]],$AP6,STAFF_DATA[[Program]:[Program]],$AO$2)+SUMIFS(STAFF_DATA[Mar-26],STAFF_DATA[[Type]:[Type]],$AO6,STAFF_DATA[[Country]:[Country]],$AQ6,STAFF_DATA[[Program]:[Program]],$AO$2))*$AR6</f>
        <v>80080</v>
      </c>
      <c r="AV6" s="7">
        <f>(SUMIFS(STAFF_DATA[Apr-26],STAFF_DATA[[Type]:[Type]],$AO6,STAFF_DATA[[Country]:[Country]],$AP6,STAFF_DATA[[Program]:[Program]],$AO$2)+SUMIFS(STAFF_DATA[Apr-26],STAFF_DATA[[Type]:[Type]],$AO6,STAFF_DATA[[Country]:[Country]],$AQ6,STAFF_DATA[[Program]:[Program]],$AO$2))*$AR6</f>
        <v>68640</v>
      </c>
      <c r="AW6" s="7">
        <f>(SUMIFS(STAFF_DATA[May-26],STAFF_DATA[[Type]:[Type]],$AO6,STAFF_DATA[[Country]:[Country]],$AP6,STAFF_DATA[[Program]:[Program]],$AO$2)+SUMIFS(STAFF_DATA[May-26],STAFF_DATA[[Type]:[Type]],$AO6,STAFF_DATA[[Country]:[Country]],$AQ6,STAFF_DATA[[Program]:[Program]],$AO$2))*$AR6</f>
        <v>52000</v>
      </c>
      <c r="AX6" s="7">
        <f>(SUMIFS(STAFF_DATA[Jun-26],STAFF_DATA[[Type]:[Type]],$AO6,STAFF_DATA[[Country]:[Country]],$AP6,STAFF_DATA[[Program]:[Program]],$AO$2)+SUMIFS(STAFF_DATA[Jun-26],STAFF_DATA[[Type]:[Type]],$AO6,STAFF_DATA[[Country]:[Country]],$AQ6,STAFF_DATA[[Program]:[Program]],$AO$2))*$AR6</f>
        <v>54600</v>
      </c>
      <c r="AY6" s="7">
        <f>(SUMIFS(STAFF_DATA[Jul-26],STAFF_DATA[[Type]:[Type]],$AO6,STAFF_DATA[[Country]:[Country]],$AP6,STAFF_DATA[[Program]:[Program]],$AO$2)+SUMIFS(STAFF_DATA[Jul-26],STAFF_DATA[[Type]:[Type]],$AO6,STAFF_DATA[[Country]:[Country]],$AQ6,STAFF_DATA[[Program]:[Program]],$AO$2))*$AR6</f>
        <v>57200</v>
      </c>
      <c r="AZ6" s="7">
        <f>(SUMIFS(STAFF_DATA[Aug-26],STAFF_DATA[[Type]:[Type]],$AO6,STAFF_DATA[[Country]:[Country]],$AP6,STAFF_DATA[[Program]:[Program]],$AO$2)+SUMIFS(STAFF_DATA[Aug-26],STAFF_DATA[[Type]:[Type]],$AO6,STAFF_DATA[[Country]:[Country]],$AQ6,STAFF_DATA[[Program]:[Program]],$AO$2))*$AR6</f>
        <v>54600</v>
      </c>
      <c r="BA6" s="7">
        <f>(SUMIFS(STAFF_DATA[Sep-26],STAFF_DATA[[Type]:[Type]],$AO6,STAFF_DATA[[Country]:[Country]],$AP6,STAFF_DATA[[Program]:[Program]],$AO$2)+SUMIFS(STAFF_DATA[Sep-26],STAFF_DATA[[Type]:[Type]],$AO6,STAFF_DATA[[Country]:[Country]],$AQ6,STAFF_DATA[[Program]:[Program]],$AO$2))*$AR6</f>
        <v>54600</v>
      </c>
      <c r="BB6" s="7">
        <f>(SUMIFS(STAFF_DATA[Oct-26],STAFF_DATA[[Type]:[Type]],$AO6,STAFF_DATA[[Country]:[Country]],$AP6,STAFF_DATA[[Program]:[Program]],$AO$2)+SUMIFS(STAFF_DATA[Oct-26],STAFF_DATA[[Type]:[Type]],$AO6,STAFF_DATA[[Country]:[Country]],$AQ6,STAFF_DATA[[Program]:[Program]],$AO$2))*$AR6</f>
        <v>57200</v>
      </c>
      <c r="BC6" s="7">
        <f>(SUMIFS(STAFF_DATA[Nov-26],STAFF_DATA[[Type]:[Type]],$AO6,STAFF_DATA[[Country]:[Country]],$AP6,STAFF_DATA[[Program]:[Program]],$AO$2)+SUMIFS(STAFF_DATA[Nov-26],STAFF_DATA[[Type]:[Type]],$AO6,STAFF_DATA[[Country]:[Country]],$AQ6,STAFF_DATA[[Program]:[Program]],$AO$2))*$AR6</f>
        <v>52000</v>
      </c>
      <c r="BD6" s="7">
        <f>(SUMIFS(STAFF_DATA[Dec-26],STAFF_DATA[[Type]:[Type]],$AO6,STAFF_DATA[[Country]:[Country]],$AP6,STAFF_DATA[[Program]:[Program]],$AO$2)+SUMIFS(STAFF_DATA[Dec-26],STAFF_DATA[[Type]:[Type]],$AO6,STAFF_DATA[[Country]:[Country]],$AQ6,STAFF_DATA[[Program]:[Program]],$AO$2))*$AR6</f>
        <v>57200</v>
      </c>
      <c r="BE6" s="68">
        <f t="shared" si="0"/>
        <v>720200</v>
      </c>
    </row>
    <row r="7" spans="2:57" x14ac:dyDescent="0.25">
      <c r="B7" t="str">
        <f>IF('Program 1'!A33="","",'Program 1'!A33)</f>
        <v>Program 1</v>
      </c>
      <c r="C7" t="str">
        <f>IF('Program 1'!B33="","",'Program 1'!B33)</f>
        <v>Benjamin Harrison</v>
      </c>
      <c r="D7" t="str">
        <f>IF('Program 1'!C33="","",'Program 1'!C33)</f>
        <v>Business Analyst</v>
      </c>
      <c r="E7" t="str">
        <f>IF('Program 1'!D33="","",'Program 1'!D33)</f>
        <v>Employee</v>
      </c>
      <c r="F7" t="str">
        <f>IF('Program 1'!E33="","",'Program 1'!E33)</f>
        <v>Transfer Out</v>
      </c>
      <c r="G7" t="str">
        <f>IF('Program 1'!F33="","",'Program 1'!F33)</f>
        <v>Las Colinas</v>
      </c>
      <c r="H7" t="str">
        <f>IF('Program 1'!G33="","",'Program 1'!G33)</f>
        <v>Texas</v>
      </c>
      <c r="I7" t="str">
        <f>IF('Program 1'!H33="","",'Program 1'!H33)</f>
        <v>United States</v>
      </c>
      <c r="J7" s="61">
        <f>IF('Program 1'!I33="","",'Program 1'!I33)</f>
        <v>45453</v>
      </c>
      <c r="K7" s="61" t="str">
        <f>IF('Program 1'!J33="","",'Program 1'!J33)</f>
        <v/>
      </c>
      <c r="L7" t="str">
        <f>IF('Program 1'!K33="","",'Program 1'!K33)</f>
        <v/>
      </c>
      <c r="M7" s="63">
        <f>'Program 1'!L33</f>
        <v>95</v>
      </c>
      <c r="N7" s="64">
        <v>176</v>
      </c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>
        <v>176</v>
      </c>
      <c r="AA7" s="7">
        <v>16720</v>
      </c>
      <c r="AB7" s="62" t="str">
        <f>'Program 1'!AA33</f>
        <v/>
      </c>
      <c r="AC7" s="62" t="str">
        <f>'Program 1'!AB33</f>
        <v>Transfer Out</v>
      </c>
      <c r="AD7" s="62" t="str">
        <f>'Program 1'!AC33</f>
        <v/>
      </c>
      <c r="AE7" s="62" t="str">
        <f>'Program 1'!AD33</f>
        <v/>
      </c>
      <c r="AF7" s="62" t="str">
        <f>'Program 1'!AE33</f>
        <v/>
      </c>
      <c r="AG7" s="62" t="str">
        <f>'Program 1'!AF33</f>
        <v/>
      </c>
      <c r="AH7" s="62" t="str">
        <f>'Program 1'!AG33</f>
        <v/>
      </c>
      <c r="AI7" s="62" t="str">
        <f>'Program 1'!AH33</f>
        <v/>
      </c>
      <c r="AJ7" s="62" t="str">
        <f>'Program 1'!AI33</f>
        <v/>
      </c>
      <c r="AK7" s="62" t="str">
        <f>'Program 1'!AJ33</f>
        <v/>
      </c>
      <c r="AL7" s="62" t="str">
        <f>'Program 1'!AK33</f>
        <v/>
      </c>
      <c r="AM7" s="62" t="str">
        <f>'Program 1'!AL33</f>
        <v/>
      </c>
      <c r="AO7" t="s">
        <v>9</v>
      </c>
      <c r="AP7" t="s">
        <v>70</v>
      </c>
      <c r="AQ7" t="s">
        <v>69</v>
      </c>
      <c r="AR7">
        <f>Reference!$S$8</f>
        <v>25</v>
      </c>
      <c r="AS7" s="7">
        <f>(SUMIFS(STAFF_DATA[Jan-26],STAFF_DATA[[Type]:[Type]],$AO7,STAFF_DATA[[Country]:[Country]],$AP7,STAFF_DATA[[Program]:[Program]],$AO$2)+SUMIFS(STAFF_DATA[Jan-26],STAFF_DATA[[Type]:[Type]],$AO7,STAFF_DATA[[Country]:[Country]],$AQ7,STAFF_DATA[[Program]:[Program]],$AO$2))*$AR7</f>
        <v>17800</v>
      </c>
      <c r="AT7" s="7">
        <f>(SUMIFS(STAFF_DATA[Feb-26],STAFF_DATA[[Type]:[Type]],$AO7,STAFF_DATA[[Country]:[Country]],$AP7,STAFF_DATA[[Program]:[Program]],$AO$2)+SUMIFS(STAFF_DATA[Feb-26],STAFF_DATA[[Type]:[Type]],$AO7,STAFF_DATA[[Country]:[Country]],$AQ7,STAFF_DATA[[Program]:[Program]],$AO$2))*$AR7</f>
        <v>21000</v>
      </c>
      <c r="AU7" s="7">
        <f>(SUMIFS(STAFF_DATA[Mar-26],STAFF_DATA[[Type]:[Type]],$AO7,STAFF_DATA[[Country]:[Country]],$AP7,STAFF_DATA[[Program]:[Program]],$AO$2)+SUMIFS(STAFF_DATA[Mar-26],STAFF_DATA[[Type]:[Type]],$AO7,STAFF_DATA[[Country]:[Country]],$AQ7,STAFF_DATA[[Program]:[Program]],$AO$2))*$AR7</f>
        <v>26400</v>
      </c>
      <c r="AV7" s="7">
        <f>(SUMIFS(STAFF_DATA[Apr-26],STAFF_DATA[[Type]:[Type]],$AO7,STAFF_DATA[[Country]:[Country]],$AP7,STAFF_DATA[[Program]:[Program]],$AO$2)+SUMIFS(STAFF_DATA[Apr-26],STAFF_DATA[[Type]:[Type]],$AO7,STAFF_DATA[[Country]:[Country]],$AQ7,STAFF_DATA[[Program]:[Program]],$AO$2))*$AR7</f>
        <v>26400</v>
      </c>
      <c r="AW7" s="7">
        <f>(SUMIFS(STAFF_DATA[May-26],STAFF_DATA[[Type]:[Type]],$AO7,STAFF_DATA[[Country]:[Country]],$AP7,STAFF_DATA[[Program]:[Program]],$AO$2)+SUMIFS(STAFF_DATA[May-26],STAFF_DATA[[Type]:[Type]],$AO7,STAFF_DATA[[Country]:[Country]],$AQ7,STAFF_DATA[[Program]:[Program]],$AO$2))*$AR7</f>
        <v>23800</v>
      </c>
      <c r="AX7" s="7">
        <f>(SUMIFS(STAFF_DATA[Jun-26],STAFF_DATA[[Type]:[Type]],$AO7,STAFF_DATA[[Country]:[Country]],$AP7,STAFF_DATA[[Program]:[Program]],$AO$2)+SUMIFS(STAFF_DATA[Jun-26],STAFF_DATA[[Type]:[Type]],$AO7,STAFF_DATA[[Country]:[Country]],$AQ7,STAFF_DATA[[Program]:[Program]],$AO$2))*$AR7</f>
        <v>25200</v>
      </c>
      <c r="AY7" s="7">
        <f>(SUMIFS(STAFF_DATA[Jul-26],STAFF_DATA[[Type]:[Type]],$AO7,STAFF_DATA[[Country]:[Country]],$AP7,STAFF_DATA[[Program]:[Program]],$AO$2)+SUMIFS(STAFF_DATA[Jul-26],STAFF_DATA[[Type]:[Type]],$AO7,STAFF_DATA[[Country]:[Country]],$AQ7,STAFF_DATA[[Program]:[Program]],$AO$2))*$AR7</f>
        <v>26400</v>
      </c>
      <c r="AZ7" s="7">
        <f>(SUMIFS(STAFF_DATA[Aug-26],STAFF_DATA[[Type]:[Type]],$AO7,STAFF_DATA[[Country]:[Country]],$AP7,STAFF_DATA[[Program]:[Program]],$AO$2)+SUMIFS(STAFF_DATA[Aug-26],STAFF_DATA[[Type]:[Type]],$AO7,STAFF_DATA[[Country]:[Country]],$AQ7,STAFF_DATA[[Program]:[Program]],$AO$2))*$AR7</f>
        <v>25200</v>
      </c>
      <c r="BA7" s="7">
        <f>(SUMIFS(STAFF_DATA[Sep-26],STAFF_DATA[[Type]:[Type]],$AO7,STAFF_DATA[[Country]:[Country]],$AP7,STAFF_DATA[[Program]:[Program]],$AO$2)+SUMIFS(STAFF_DATA[Sep-26],STAFF_DATA[[Type]:[Type]],$AO7,STAFF_DATA[[Country]:[Country]],$AQ7,STAFF_DATA[[Program]:[Program]],$AO$2))*$AR7</f>
        <v>25200</v>
      </c>
      <c r="BB7" s="7">
        <f>(SUMIFS(STAFF_DATA[Oct-26],STAFF_DATA[[Type]:[Type]],$AO7,STAFF_DATA[[Country]:[Country]],$AP7,STAFF_DATA[[Program]:[Program]],$AO$2)+SUMIFS(STAFF_DATA[Oct-26],STAFF_DATA[[Type]:[Type]],$AO7,STAFF_DATA[[Country]:[Country]],$AQ7,STAFF_DATA[[Program]:[Program]],$AO$2))*$AR7</f>
        <v>26400</v>
      </c>
      <c r="BC7" s="7">
        <f>(SUMIFS(STAFF_DATA[Nov-26],STAFF_DATA[[Type]:[Type]],$AO7,STAFF_DATA[[Country]:[Country]],$AP7,STAFF_DATA[[Program]:[Program]],$AO$2)+SUMIFS(STAFF_DATA[Nov-26],STAFF_DATA[[Type]:[Type]],$AO7,STAFF_DATA[[Country]:[Country]],$AQ7,STAFF_DATA[[Program]:[Program]],$AO$2))*$AR7</f>
        <v>24000</v>
      </c>
      <c r="BD7" s="7">
        <f>(SUMIFS(STAFF_DATA[Dec-26],STAFF_DATA[[Type]:[Type]],$AO7,STAFF_DATA[[Country]:[Country]],$AP7,STAFF_DATA[[Program]:[Program]],$AO$2)+SUMIFS(STAFF_DATA[Dec-26],STAFF_DATA[[Type]:[Type]],$AO7,STAFF_DATA[[Country]:[Country]],$AQ7,STAFF_DATA[[Program]:[Program]],$AO$2))*$AR7</f>
        <v>26400</v>
      </c>
      <c r="BE7" s="68">
        <f t="shared" si="0"/>
        <v>294200</v>
      </c>
    </row>
    <row r="8" spans="2:57" x14ac:dyDescent="0.25">
      <c r="B8" t="str">
        <f>IF('Program 1'!A34="","",'Program 1'!A34)</f>
        <v>Program 1</v>
      </c>
      <c r="C8" t="str">
        <f>IF('Program 1'!B34="","",'Program 1'!B34)</f>
        <v>Bill (William Jefferson) Clinton</v>
      </c>
      <c r="D8" t="str">
        <f>IF('Program 1'!C34="","",'Program 1'!C34)</f>
        <v>Software Engineer</v>
      </c>
      <c r="E8" t="str">
        <f>IF('Program 1'!D34="","",'Program 1'!D34)</f>
        <v>Contractor</v>
      </c>
      <c r="F8" t="str">
        <f>IF('Program 1'!E34="","",'Program 1'!E34)</f>
        <v/>
      </c>
      <c r="G8" t="str">
        <f>IF('Program 1'!F34="","",'Program 1'!F34)</f>
        <v>Manila</v>
      </c>
      <c r="H8" t="str">
        <f>IF('Program 1'!G34="","",'Program 1'!G34)</f>
        <v>Metro Manila</v>
      </c>
      <c r="I8" t="str">
        <f>IF('Program 1'!H34="","",'Program 1'!H34)</f>
        <v>Philippines</v>
      </c>
      <c r="J8" s="61">
        <f>IF('Program 1'!I34="","",'Program 1'!I34)</f>
        <v>45943</v>
      </c>
      <c r="K8" s="61" t="str">
        <f>IF('Program 1'!J34="","",'Program 1'!J34)</f>
        <v/>
      </c>
      <c r="L8" t="str">
        <f>IF('Program 1'!K34="","",'Program 1'!K34)</f>
        <v>KPS, Inc.</v>
      </c>
      <c r="M8" s="63">
        <f>'Program 1'!L34</f>
        <v>25</v>
      </c>
      <c r="N8" s="64">
        <v>160</v>
      </c>
      <c r="O8" s="64">
        <v>152</v>
      </c>
      <c r="P8" s="64">
        <v>176</v>
      </c>
      <c r="Q8" s="64">
        <v>176</v>
      </c>
      <c r="R8" s="64">
        <v>160</v>
      </c>
      <c r="S8" s="64">
        <v>168</v>
      </c>
      <c r="T8" s="64">
        <v>176</v>
      </c>
      <c r="U8" s="64">
        <v>168</v>
      </c>
      <c r="V8" s="64">
        <v>168</v>
      </c>
      <c r="W8" s="64">
        <v>176</v>
      </c>
      <c r="X8" s="64">
        <v>160</v>
      </c>
      <c r="Y8" s="64">
        <v>176</v>
      </c>
      <c r="Z8" s="64">
        <v>2016</v>
      </c>
      <c r="AA8" s="7">
        <v>50400</v>
      </c>
      <c r="AB8" s="62" t="str">
        <f>'Program 1'!AA34</f>
        <v/>
      </c>
      <c r="AC8" s="62" t="str">
        <f>'Program 1'!AB34</f>
        <v/>
      </c>
      <c r="AD8" s="62" t="str">
        <f>'Program 1'!AC34</f>
        <v/>
      </c>
      <c r="AE8" s="62" t="str">
        <f>'Program 1'!AD34</f>
        <v/>
      </c>
      <c r="AF8" s="62" t="str">
        <f>'Program 1'!AE34</f>
        <v/>
      </c>
      <c r="AG8" s="62" t="str">
        <f>'Program 1'!AF34</f>
        <v/>
      </c>
      <c r="AH8" s="62" t="str">
        <f>'Program 1'!AG34</f>
        <v/>
      </c>
      <c r="AI8" s="62" t="str">
        <f>'Program 1'!AH34</f>
        <v/>
      </c>
      <c r="AJ8" s="62" t="str">
        <f>'Program 1'!AI34</f>
        <v/>
      </c>
      <c r="AK8" s="62" t="str">
        <f>'Program 1'!AJ34</f>
        <v/>
      </c>
      <c r="AL8" s="62" t="str">
        <f>'Program 1'!AK34</f>
        <v/>
      </c>
      <c r="AM8" s="62" t="str">
        <f>'Program 1'!AL34</f>
        <v/>
      </c>
      <c r="AO8" t="s">
        <v>10</v>
      </c>
      <c r="AP8" t="s">
        <v>68</v>
      </c>
      <c r="AR8">
        <f>$AR$6</f>
        <v>65</v>
      </c>
      <c r="AS8" s="7">
        <f>(SUMIFS(STAFF_DATA[Jan-26],STAFF_DATA[[Type]:[Type]],$AO8,STAFF_DATA[[Country]:[Country]],$AP8,STAFF_DATA[[Program]:[Program]],$AO$2)+SUMIFS(STAFF_DATA[Jan-26],STAFF_DATA[[Type]:[Type]],$AO8,STAFF_DATA[[Country]:[Country]],$AQ8,STAFF_DATA[[Program]:[Program]],$AO$2))*$AR8</f>
        <v>41600</v>
      </c>
      <c r="AT8" s="7">
        <f>(SUMIFS(STAFF_DATA[Feb-26],STAFF_DATA[[Type]:[Type]],$AO8,STAFF_DATA[[Country]:[Country]],$AP8,STAFF_DATA[[Program]:[Program]],$AO$2)+SUMIFS(STAFF_DATA[Feb-26],STAFF_DATA[[Type]:[Type]],$AO8,STAFF_DATA[[Country]:[Country]],$AQ8,STAFF_DATA[[Program]:[Program]],$AO$2))*$AR8</f>
        <v>39520</v>
      </c>
      <c r="AU8" s="7">
        <f>(SUMIFS(STAFF_DATA[Mar-26],STAFF_DATA[[Type]:[Type]],$AO8,STAFF_DATA[[Country]:[Country]],$AP8,STAFF_DATA[[Program]:[Program]],$AO$2)+SUMIFS(STAFF_DATA[Mar-26],STAFF_DATA[[Type]:[Type]],$AO8,STAFF_DATA[[Country]:[Country]],$AQ8,STAFF_DATA[[Program]:[Program]],$AO$2))*$AR8</f>
        <v>45760</v>
      </c>
      <c r="AV8" s="7">
        <f>(SUMIFS(STAFF_DATA[Apr-26],STAFF_DATA[[Type]:[Type]],$AO8,STAFF_DATA[[Country]:[Country]],$AP8,STAFF_DATA[[Program]:[Program]],$AO$2)+SUMIFS(STAFF_DATA[Apr-26],STAFF_DATA[[Type]:[Type]],$AO8,STAFF_DATA[[Country]:[Country]],$AQ8,STAFF_DATA[[Program]:[Program]],$AO$2))*$AR8</f>
        <v>45760</v>
      </c>
      <c r="AW8" s="7">
        <f>(SUMIFS(STAFF_DATA[May-26],STAFF_DATA[[Type]:[Type]],$AO8,STAFF_DATA[[Country]:[Country]],$AP8,STAFF_DATA[[Program]:[Program]],$AO$2)+SUMIFS(STAFF_DATA[May-26],STAFF_DATA[[Type]:[Type]],$AO8,STAFF_DATA[[Country]:[Country]],$AQ8,STAFF_DATA[[Program]:[Program]],$AO$2))*$AR8</f>
        <v>41600</v>
      </c>
      <c r="AX8" s="7">
        <f>(SUMIFS(STAFF_DATA[Jun-26],STAFF_DATA[[Type]:[Type]],$AO8,STAFF_DATA[[Country]:[Country]],$AP8,STAFF_DATA[[Program]:[Program]],$AO$2)+SUMIFS(STAFF_DATA[Jun-26],STAFF_DATA[[Type]:[Type]],$AO8,STAFF_DATA[[Country]:[Country]],$AQ8,STAFF_DATA[[Program]:[Program]],$AO$2))*$AR8</f>
        <v>43680</v>
      </c>
      <c r="AY8" s="7">
        <f>(SUMIFS(STAFF_DATA[Jul-26],STAFF_DATA[[Type]:[Type]],$AO8,STAFF_DATA[[Country]:[Country]],$AP8,STAFF_DATA[[Program]:[Program]],$AO$2)+SUMIFS(STAFF_DATA[Jul-26],STAFF_DATA[[Type]:[Type]],$AO8,STAFF_DATA[[Country]:[Country]],$AQ8,STAFF_DATA[[Program]:[Program]],$AO$2))*$AR8</f>
        <v>45760</v>
      </c>
      <c r="AZ8" s="7">
        <f>(SUMIFS(STAFF_DATA[Aug-26],STAFF_DATA[[Type]:[Type]],$AO8,STAFF_DATA[[Country]:[Country]],$AP8,STAFF_DATA[[Program]:[Program]],$AO$2)+SUMIFS(STAFF_DATA[Aug-26],STAFF_DATA[[Type]:[Type]],$AO8,STAFF_DATA[[Country]:[Country]],$AQ8,STAFF_DATA[[Program]:[Program]],$AO$2))*$AR8</f>
        <v>43680</v>
      </c>
      <c r="BA8" s="7">
        <f>(SUMIFS(STAFF_DATA[Sep-26],STAFF_DATA[[Type]:[Type]],$AO8,STAFF_DATA[[Country]:[Country]],$AP8,STAFF_DATA[[Program]:[Program]],$AO$2)+SUMIFS(STAFF_DATA[Sep-26],STAFF_DATA[[Type]:[Type]],$AO8,STAFF_DATA[[Country]:[Country]],$AQ8,STAFF_DATA[[Program]:[Program]],$AO$2))*$AR8</f>
        <v>43680</v>
      </c>
      <c r="BB8" s="7">
        <f>(SUMIFS(STAFF_DATA[Oct-26],STAFF_DATA[[Type]:[Type]],$AO8,STAFF_DATA[[Country]:[Country]],$AP8,STAFF_DATA[[Program]:[Program]],$AO$2)+SUMIFS(STAFF_DATA[Oct-26],STAFF_DATA[[Type]:[Type]],$AO8,STAFF_DATA[[Country]:[Country]],$AQ8,STAFF_DATA[[Program]:[Program]],$AO$2))*$AR8</f>
        <v>45760</v>
      </c>
      <c r="BC8" s="7">
        <f>(SUMIFS(STAFF_DATA[Nov-26],STAFF_DATA[[Type]:[Type]],$AO8,STAFF_DATA[[Country]:[Country]],$AP8,STAFF_DATA[[Program]:[Program]],$AO$2)+SUMIFS(STAFF_DATA[Nov-26],STAFF_DATA[[Type]:[Type]],$AO8,STAFF_DATA[[Country]:[Country]],$AQ8,STAFF_DATA[[Program]:[Program]],$AO$2))*$AR8</f>
        <v>41600</v>
      </c>
      <c r="BD8" s="7">
        <f>(SUMIFS(STAFF_DATA[Dec-26],STAFF_DATA[[Type]:[Type]],$AO8,STAFF_DATA[[Country]:[Country]],$AP8,STAFF_DATA[[Program]:[Program]],$AO$2)+SUMIFS(STAFF_DATA[Dec-26],STAFF_DATA[[Type]:[Type]],$AO8,STAFF_DATA[[Country]:[Country]],$AQ8,STAFF_DATA[[Program]:[Program]],$AO$2))*$AR8</f>
        <v>45760</v>
      </c>
      <c r="BE8" s="68">
        <f t="shared" ref="BE8" si="1">SUM(AS8:BD8)</f>
        <v>524160</v>
      </c>
    </row>
    <row r="9" spans="2:57" ht="15.75" thickBot="1" x14ac:dyDescent="0.3">
      <c r="B9" t="str">
        <f>IF('Program 1'!A35="","",'Program 1'!A35)</f>
        <v>Program 1</v>
      </c>
      <c r="C9" t="str">
        <f>IF('Program 1'!B35="","",'Program 1'!B35)</f>
        <v>Calvin Coolidge</v>
      </c>
      <c r="D9" t="str">
        <f>IF('Program 1'!C35="","",'Program 1'!C35)</f>
        <v>Software Engineer</v>
      </c>
      <c r="E9" t="str">
        <f>IF('Program 1'!D35="","",'Program 1'!D35)</f>
        <v>Employee</v>
      </c>
      <c r="F9" t="str">
        <f>IF('Program 1'!E35="","",'Program 1'!E35)</f>
        <v/>
      </c>
      <c r="G9" t="str">
        <f>IF('Program 1'!F35="","",'Program 1'!F35)</f>
        <v>Las Colinas</v>
      </c>
      <c r="H9" t="str">
        <f>IF('Program 1'!G35="","",'Program 1'!G35)</f>
        <v>Texas</v>
      </c>
      <c r="I9" t="str">
        <f>IF('Program 1'!H35="","",'Program 1'!H35)</f>
        <v>United States</v>
      </c>
      <c r="J9" s="61">
        <f>IF('Program 1'!I35="","",'Program 1'!I35)</f>
        <v>44354</v>
      </c>
      <c r="K9" s="61" t="str">
        <f>IF('Program 1'!J35="","",'Program 1'!J35)</f>
        <v/>
      </c>
      <c r="L9" t="str">
        <f>IF('Program 1'!K35="","",'Program 1'!K35)</f>
        <v/>
      </c>
      <c r="M9" s="63">
        <f>'Program 1'!L35</f>
        <v>95</v>
      </c>
      <c r="N9" s="64">
        <v>176</v>
      </c>
      <c r="O9" s="64">
        <v>160</v>
      </c>
      <c r="P9" s="64">
        <v>176</v>
      </c>
      <c r="Q9" s="64">
        <v>176</v>
      </c>
      <c r="R9" s="64">
        <v>168</v>
      </c>
      <c r="S9" s="64">
        <v>176</v>
      </c>
      <c r="T9" s="64">
        <v>184</v>
      </c>
      <c r="U9" s="64">
        <v>168</v>
      </c>
      <c r="V9" s="64">
        <v>176</v>
      </c>
      <c r="W9" s="64">
        <v>176</v>
      </c>
      <c r="X9" s="64">
        <v>168</v>
      </c>
      <c r="Y9" s="64">
        <v>184</v>
      </c>
      <c r="Z9" s="64">
        <v>2088</v>
      </c>
      <c r="AA9" s="7">
        <v>198360</v>
      </c>
      <c r="AB9" s="62" t="str">
        <f>'Program 1'!AA35</f>
        <v/>
      </c>
      <c r="AC9" s="62" t="str">
        <f>'Program 1'!AB35</f>
        <v/>
      </c>
      <c r="AD9" s="62" t="str">
        <f>'Program 1'!AC35</f>
        <v/>
      </c>
      <c r="AE9" s="62" t="str">
        <f>'Program 1'!AD35</f>
        <v/>
      </c>
      <c r="AF9" s="62" t="str">
        <f>'Program 1'!AE35</f>
        <v/>
      </c>
      <c r="AG9" s="62" t="str">
        <f>'Program 1'!AF35</f>
        <v/>
      </c>
      <c r="AH9" s="62" t="str">
        <f>'Program 1'!AG35</f>
        <v/>
      </c>
      <c r="AI9" s="62" t="str">
        <f>'Program 1'!AH35</f>
        <v/>
      </c>
      <c r="AJ9" s="62" t="str">
        <f>'Program 1'!AI35</f>
        <v/>
      </c>
      <c r="AK9" s="62" t="str">
        <f>'Program 1'!AJ35</f>
        <v/>
      </c>
      <c r="AL9" s="62" t="str">
        <f>'Program 1'!AK35</f>
        <v/>
      </c>
      <c r="AM9" s="62" t="str">
        <f>'Program 1'!AL35</f>
        <v/>
      </c>
      <c r="AO9" t="s">
        <v>10</v>
      </c>
      <c r="AP9" t="s">
        <v>70</v>
      </c>
      <c r="AQ9" t="s">
        <v>69</v>
      </c>
      <c r="AR9">
        <f>$AR$7</f>
        <v>25</v>
      </c>
      <c r="AS9" s="67">
        <f>(SUMIFS(STAFF_DATA[Jan-26],STAFF_DATA[[Type]:[Type]],$AO9,STAFF_DATA[[Country]:[Country]],$AP9,STAFF_DATA[[Program]:[Program]],$AO$2)+SUMIFS(STAFF_DATA[Jan-26],STAFF_DATA[[Type]:[Type]],$AO9,STAFF_DATA[[Country]:[Country]],$AQ9,STAFF_DATA[[Program]:[Program]],$AO$2))*$AR9</f>
        <v>16000</v>
      </c>
      <c r="AT9" s="67">
        <f>(SUMIFS(STAFF_DATA[Feb-26],STAFF_DATA[[Type]:[Type]],$AO9,STAFF_DATA[[Country]:[Country]],$AP9,STAFF_DATA[[Program]:[Program]],$AO$2)+SUMIFS(STAFF_DATA[Feb-26],STAFF_DATA[[Type]:[Type]],$AO9,STAFF_DATA[[Country]:[Country]],$AQ9,STAFF_DATA[[Program]:[Program]],$AO$2))*$AR9</f>
        <v>15200</v>
      </c>
      <c r="AU9" s="67">
        <f>(SUMIFS(STAFF_DATA[Mar-26],STAFF_DATA[[Type]:[Type]],$AO9,STAFF_DATA[[Country]:[Country]],$AP9,STAFF_DATA[[Program]:[Program]],$AO$2)+SUMIFS(STAFF_DATA[Mar-26],STAFF_DATA[[Type]:[Type]],$AO9,STAFF_DATA[[Country]:[Country]],$AQ9,STAFF_DATA[[Program]:[Program]],$AO$2))*$AR9</f>
        <v>17600</v>
      </c>
      <c r="AV9" s="67">
        <f>(SUMIFS(STAFF_DATA[Apr-26],STAFF_DATA[[Type]:[Type]],$AO9,STAFF_DATA[[Country]:[Country]],$AP9,STAFF_DATA[[Program]:[Program]],$AO$2)+SUMIFS(STAFF_DATA[Apr-26],STAFF_DATA[[Type]:[Type]],$AO9,STAFF_DATA[[Country]:[Country]],$AQ9,STAFF_DATA[[Program]:[Program]],$AO$2))*$AR9</f>
        <v>17600</v>
      </c>
      <c r="AW9" s="67">
        <f>(SUMIFS(STAFF_DATA[May-26],STAFF_DATA[[Type]:[Type]],$AO9,STAFF_DATA[[Country]:[Country]],$AP9,STAFF_DATA[[Program]:[Program]],$AO$2)+SUMIFS(STAFF_DATA[May-26],STAFF_DATA[[Type]:[Type]],$AO9,STAFF_DATA[[Country]:[Country]],$AQ9,STAFF_DATA[[Program]:[Program]],$AO$2))*$AR9</f>
        <v>16000</v>
      </c>
      <c r="AX9" s="67">
        <f>(SUMIFS(STAFF_DATA[Jun-26],STAFF_DATA[[Type]:[Type]],$AO9,STAFF_DATA[[Country]:[Country]],$AP9,STAFF_DATA[[Program]:[Program]],$AO$2)+SUMIFS(STAFF_DATA[Jun-26],STAFF_DATA[[Type]:[Type]],$AO9,STAFF_DATA[[Country]:[Country]],$AQ9,STAFF_DATA[[Program]:[Program]],$AO$2))*$AR9</f>
        <v>16800</v>
      </c>
      <c r="AY9" s="67">
        <f>(SUMIFS(STAFF_DATA[Jul-26],STAFF_DATA[[Type]:[Type]],$AO9,STAFF_DATA[[Country]:[Country]],$AP9,STAFF_DATA[[Program]:[Program]],$AO$2)+SUMIFS(STAFF_DATA[Jul-26],STAFF_DATA[[Type]:[Type]],$AO9,STAFF_DATA[[Country]:[Country]],$AQ9,STAFF_DATA[[Program]:[Program]],$AO$2))*$AR9</f>
        <v>17600</v>
      </c>
      <c r="AZ9" s="67">
        <f>(SUMIFS(STAFF_DATA[Aug-26],STAFF_DATA[[Type]:[Type]],$AO9,STAFF_DATA[[Country]:[Country]],$AP9,STAFF_DATA[[Program]:[Program]],$AO$2)+SUMIFS(STAFF_DATA[Aug-26],STAFF_DATA[[Type]:[Type]],$AO9,STAFF_DATA[[Country]:[Country]],$AQ9,STAFF_DATA[[Program]:[Program]],$AO$2))*$AR9</f>
        <v>16800</v>
      </c>
      <c r="BA9" s="67">
        <f>(SUMIFS(STAFF_DATA[Sep-26],STAFF_DATA[[Type]:[Type]],$AO9,STAFF_DATA[[Country]:[Country]],$AP9,STAFF_DATA[[Program]:[Program]],$AO$2)+SUMIFS(STAFF_DATA[Sep-26],STAFF_DATA[[Type]:[Type]],$AO9,STAFF_DATA[[Country]:[Country]],$AQ9,STAFF_DATA[[Program]:[Program]],$AO$2))*$AR9</f>
        <v>16800</v>
      </c>
      <c r="BB9" s="67">
        <f>(SUMIFS(STAFF_DATA[Oct-26],STAFF_DATA[[Type]:[Type]],$AO9,STAFF_DATA[[Country]:[Country]],$AP9,STAFF_DATA[[Program]:[Program]],$AO$2)+SUMIFS(STAFF_DATA[Oct-26],STAFF_DATA[[Type]:[Type]],$AO9,STAFF_DATA[[Country]:[Country]],$AQ9,STAFF_DATA[[Program]:[Program]],$AO$2))*$AR9</f>
        <v>17600</v>
      </c>
      <c r="BC9" s="67">
        <f>(SUMIFS(STAFF_DATA[Nov-26],STAFF_DATA[[Type]:[Type]],$AO9,STAFF_DATA[[Country]:[Country]],$AP9,STAFF_DATA[[Program]:[Program]],$AO$2)+SUMIFS(STAFF_DATA[Nov-26],STAFF_DATA[[Type]:[Type]],$AO9,STAFF_DATA[[Country]:[Country]],$AQ9,STAFF_DATA[[Program]:[Program]],$AO$2))*$AR9</f>
        <v>16000</v>
      </c>
      <c r="BD9" s="67">
        <f>(SUMIFS(STAFF_DATA[Dec-26],STAFF_DATA[[Type]:[Type]],$AO9,STAFF_DATA[[Country]:[Country]],$AP9,STAFF_DATA[[Program]:[Program]],$AO$2)+SUMIFS(STAFF_DATA[Dec-26],STAFF_DATA[[Type]:[Type]],$AO9,STAFF_DATA[[Country]:[Country]],$AQ9,STAFF_DATA[[Program]:[Program]],$AO$2))*$AR9</f>
        <v>17600</v>
      </c>
      <c r="BE9" s="69">
        <f t="shared" si="0"/>
        <v>201600</v>
      </c>
    </row>
    <row r="10" spans="2:57" x14ac:dyDescent="0.25">
      <c r="B10" t="str">
        <f>IF('Program 1'!A36="","",'Program 1'!A36)</f>
        <v>Program 1</v>
      </c>
      <c r="C10" t="str">
        <f>IF('Program 1'!B36="","",'Program 1'!B36)</f>
        <v>Chester Alan Arthur</v>
      </c>
      <c r="D10" t="str">
        <f>IF('Program 1'!C36="","",'Program 1'!C36)</f>
        <v>Software Engineer</v>
      </c>
      <c r="E10" t="str">
        <f>IF('Program 1'!D36="","",'Program 1'!D36)</f>
        <v>Employee</v>
      </c>
      <c r="F10" t="str">
        <f>IF('Program 1'!E36="","",'Program 1'!E36)</f>
        <v>New Hire</v>
      </c>
      <c r="G10" t="str">
        <f>IF('Program 1'!F36="","",'Program 1'!F36)</f>
        <v>New York</v>
      </c>
      <c r="H10" t="str">
        <f>IF('Program 1'!G36="","",'Program 1'!G36)</f>
        <v>New York</v>
      </c>
      <c r="I10" t="str">
        <f>IF('Program 1'!H36="","",'Program 1'!H36)</f>
        <v>United States</v>
      </c>
      <c r="J10" s="61">
        <f>IF('Program 1'!I36="","",'Program 1'!I36)</f>
        <v>46114</v>
      </c>
      <c r="K10" s="61" t="str">
        <f>IF('Program 1'!J36="","",'Program 1'!J36)</f>
        <v/>
      </c>
      <c r="L10" t="str">
        <f>IF('Program 1'!K36="","",'Program 1'!K36)</f>
        <v/>
      </c>
      <c r="M10" s="63">
        <f>'Program 1'!L36</f>
        <v>95</v>
      </c>
      <c r="N10" s="64"/>
      <c r="O10" s="64"/>
      <c r="P10" s="64"/>
      <c r="Q10" s="64">
        <v>168</v>
      </c>
      <c r="R10" s="64">
        <v>168</v>
      </c>
      <c r="S10" s="64">
        <v>176</v>
      </c>
      <c r="T10" s="64">
        <v>184</v>
      </c>
      <c r="U10" s="64">
        <v>168</v>
      </c>
      <c r="V10" s="64">
        <v>176</v>
      </c>
      <c r="W10" s="64">
        <v>176</v>
      </c>
      <c r="X10" s="64">
        <v>168</v>
      </c>
      <c r="Y10" s="64">
        <v>184</v>
      </c>
      <c r="Z10" s="64">
        <v>1568</v>
      </c>
      <c r="AA10" s="7">
        <v>148960</v>
      </c>
      <c r="AB10" s="62" t="str">
        <f>'Program 1'!AA36</f>
        <v/>
      </c>
      <c r="AC10" s="62" t="str">
        <f>'Program 1'!AB36</f>
        <v/>
      </c>
      <c r="AD10" s="62" t="str">
        <f>'Program 1'!AC36</f>
        <v/>
      </c>
      <c r="AE10" s="62" t="str">
        <f>'Program 1'!AD36</f>
        <v>New Hire</v>
      </c>
      <c r="AF10" s="62" t="str">
        <f>'Program 1'!AE36</f>
        <v/>
      </c>
      <c r="AG10" s="62" t="str">
        <f>'Program 1'!AF36</f>
        <v/>
      </c>
      <c r="AH10" s="62" t="str">
        <f>'Program 1'!AG36</f>
        <v/>
      </c>
      <c r="AI10" s="62" t="str">
        <f>'Program 1'!AH36</f>
        <v/>
      </c>
      <c r="AJ10" s="62" t="str">
        <f>'Program 1'!AI36</f>
        <v/>
      </c>
      <c r="AK10" s="62" t="str">
        <f>'Program 1'!AJ36</f>
        <v/>
      </c>
      <c r="AL10" s="62" t="str">
        <f>'Program 1'!AK36</f>
        <v/>
      </c>
      <c r="AM10" s="62" t="str">
        <f>'Program 1'!AL36</f>
        <v/>
      </c>
      <c r="AS10" s="70">
        <f t="shared" ref="AS10:BE10" si="2">SUM(AS4:AS9)</f>
        <v>413080</v>
      </c>
      <c r="AT10" s="70">
        <f t="shared" si="2"/>
        <v>360600</v>
      </c>
      <c r="AU10" s="70">
        <f t="shared" si="2"/>
        <v>411840</v>
      </c>
      <c r="AV10" s="70">
        <f t="shared" si="2"/>
        <v>399640</v>
      </c>
      <c r="AW10" s="70">
        <f t="shared" si="2"/>
        <v>364400</v>
      </c>
      <c r="AX10" s="70">
        <f t="shared" si="2"/>
        <v>382280</v>
      </c>
      <c r="AY10" s="70">
        <f t="shared" si="2"/>
        <v>399960</v>
      </c>
      <c r="AZ10" s="70">
        <f t="shared" si="2"/>
        <v>371280</v>
      </c>
      <c r="BA10" s="70">
        <f t="shared" si="2"/>
        <v>382280</v>
      </c>
      <c r="BB10" s="70">
        <f t="shared" si="2"/>
        <v>388960</v>
      </c>
      <c r="BC10" s="70">
        <f t="shared" si="2"/>
        <v>364600</v>
      </c>
      <c r="BD10" s="70">
        <f t="shared" si="2"/>
        <v>399960</v>
      </c>
      <c r="BE10" s="70">
        <f t="shared" si="2"/>
        <v>4638880</v>
      </c>
    </row>
    <row r="11" spans="2:57" x14ac:dyDescent="0.25">
      <c r="B11" t="str">
        <f>IF('Program 1'!A37="","",'Program 1'!A37)</f>
        <v>Program 1</v>
      </c>
      <c r="C11" t="str">
        <f>IF('Program 1'!B37="","",'Program 1'!B37)</f>
        <v>Donald J. Trump</v>
      </c>
      <c r="D11" t="str">
        <f>IF('Program 1'!C37="","",'Program 1'!C37)</f>
        <v>Architect</v>
      </c>
      <c r="E11" t="str">
        <f>IF('Program 1'!D37="","",'Program 1'!D37)</f>
        <v>Employee</v>
      </c>
      <c r="F11" t="str">
        <f>IF('Program 1'!E37="","",'Program 1'!E37)</f>
        <v>Transfer Out</v>
      </c>
      <c r="G11" t="str">
        <f>IF('Program 1'!F37="","",'Program 1'!F37)</f>
        <v>Charlotte</v>
      </c>
      <c r="H11" t="str">
        <f>IF('Program 1'!G37="","",'Program 1'!G37)</f>
        <v>North Carolina</v>
      </c>
      <c r="I11" t="str">
        <f>IF('Program 1'!H37="","",'Program 1'!H37)</f>
        <v>United States</v>
      </c>
      <c r="J11" s="61">
        <f>IF('Program 1'!I37="","",'Program 1'!I37)</f>
        <v>45453</v>
      </c>
      <c r="K11" s="61" t="str">
        <f>IF('Program 1'!J37="","",'Program 1'!J37)</f>
        <v/>
      </c>
      <c r="L11" t="str">
        <f>IF('Program 1'!K37="","",'Program 1'!K37)</f>
        <v/>
      </c>
      <c r="M11" s="63">
        <f>'Program 1'!L37</f>
        <v>95</v>
      </c>
      <c r="N11" s="64">
        <v>176</v>
      </c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>
        <v>176</v>
      </c>
      <c r="AA11" s="7">
        <v>16720</v>
      </c>
      <c r="AB11" s="62" t="str">
        <f>'Program 1'!AA37</f>
        <v/>
      </c>
      <c r="AC11" s="62" t="str">
        <f>'Program 1'!AB37</f>
        <v>Transfer Out</v>
      </c>
      <c r="AD11" s="62" t="str">
        <f>'Program 1'!AC37</f>
        <v/>
      </c>
      <c r="AE11" s="62" t="str">
        <f>'Program 1'!AD37</f>
        <v/>
      </c>
      <c r="AF11" s="62" t="str">
        <f>'Program 1'!AE37</f>
        <v/>
      </c>
      <c r="AG11" s="62" t="str">
        <f>'Program 1'!AF37</f>
        <v/>
      </c>
      <c r="AH11" s="62" t="str">
        <f>'Program 1'!AG37</f>
        <v/>
      </c>
      <c r="AI11" s="62" t="str">
        <f>'Program 1'!AH37</f>
        <v/>
      </c>
      <c r="AJ11" s="62" t="str">
        <f>'Program 1'!AI37</f>
        <v/>
      </c>
      <c r="AK11" s="62" t="str">
        <f>'Program 1'!AJ37</f>
        <v/>
      </c>
      <c r="AL11" s="62" t="str">
        <f>'Program 1'!AK37</f>
        <v/>
      </c>
      <c r="AM11" s="62" t="str">
        <f>'Program 1'!AL37</f>
        <v/>
      </c>
    </row>
    <row r="12" spans="2:57" x14ac:dyDescent="0.25">
      <c r="B12" t="str">
        <f>IF('Program 1'!A38="","",'Program 1'!A38)</f>
        <v>Program 1</v>
      </c>
      <c r="C12" t="str">
        <f>IF('Program 1'!B38="","",'Program 1'!B38)</f>
        <v>Dwight David Eisenhower</v>
      </c>
      <c r="D12" t="str">
        <f>IF('Program 1'!C38="","",'Program 1'!C38)</f>
        <v>Business Analyst</v>
      </c>
      <c r="E12" t="str">
        <f>IF('Program 1'!D38="","",'Program 1'!D38)</f>
        <v>Employee</v>
      </c>
      <c r="F12" t="str">
        <f>IF('Program 1'!E38="","",'Program 1'!E38)</f>
        <v/>
      </c>
      <c r="G12" t="str">
        <f>IF('Program 1'!F38="","",'Program 1'!F38)</f>
        <v>Cebu</v>
      </c>
      <c r="H12" t="str">
        <f>IF('Program 1'!G38="","",'Program 1'!G38)</f>
        <v>Cebu</v>
      </c>
      <c r="I12" t="str">
        <f>IF('Program 1'!H38="","",'Program 1'!H38)</f>
        <v>Philippines</v>
      </c>
      <c r="J12" s="61">
        <f>IF('Program 1'!I38="","",'Program 1'!I38)</f>
        <v>42387</v>
      </c>
      <c r="K12" s="61" t="str">
        <f>IF('Program 1'!J38="","",'Program 1'!J38)</f>
        <v/>
      </c>
      <c r="L12" t="str">
        <f>IF('Program 1'!K38="","",'Program 1'!K38)</f>
        <v/>
      </c>
      <c r="M12" s="63">
        <f>'Program 1'!L38</f>
        <v>35</v>
      </c>
      <c r="N12" s="64">
        <v>176</v>
      </c>
      <c r="O12" s="64">
        <v>160</v>
      </c>
      <c r="P12" s="64">
        <v>176</v>
      </c>
      <c r="Q12" s="64">
        <v>176</v>
      </c>
      <c r="R12" s="64">
        <v>168</v>
      </c>
      <c r="S12" s="64">
        <v>176</v>
      </c>
      <c r="T12" s="64">
        <v>184</v>
      </c>
      <c r="U12" s="64">
        <v>168</v>
      </c>
      <c r="V12" s="64">
        <v>176</v>
      </c>
      <c r="W12" s="64">
        <v>176</v>
      </c>
      <c r="X12" s="64">
        <v>168</v>
      </c>
      <c r="Y12" s="64">
        <v>184</v>
      </c>
      <c r="Z12" s="64">
        <v>2088</v>
      </c>
      <c r="AA12" s="7">
        <v>73080</v>
      </c>
      <c r="AB12" s="62" t="str">
        <f>'Program 1'!AA38</f>
        <v/>
      </c>
      <c r="AC12" s="62" t="str">
        <f>'Program 1'!AB38</f>
        <v/>
      </c>
      <c r="AD12" s="62" t="str">
        <f>'Program 1'!AC38</f>
        <v/>
      </c>
      <c r="AE12" s="62" t="str">
        <f>'Program 1'!AD38</f>
        <v/>
      </c>
      <c r="AF12" s="62" t="str">
        <f>'Program 1'!AE38</f>
        <v/>
      </c>
      <c r="AG12" s="62" t="str">
        <f>'Program 1'!AF38</f>
        <v/>
      </c>
      <c r="AH12" s="62" t="str">
        <f>'Program 1'!AG38</f>
        <v/>
      </c>
      <c r="AI12" s="62" t="str">
        <f>'Program 1'!AH38</f>
        <v/>
      </c>
      <c r="AJ12" s="62" t="str">
        <f>'Program 1'!AI38</f>
        <v/>
      </c>
      <c r="AK12" s="62" t="str">
        <f>'Program 1'!AJ38</f>
        <v/>
      </c>
      <c r="AL12" s="62" t="str">
        <f>'Program 1'!AK38</f>
        <v/>
      </c>
      <c r="AM12" s="62" t="str">
        <f>'Program 1'!AL38</f>
        <v/>
      </c>
      <c r="AO12" s="1" t="str">
        <f>'Program 2'!B1</f>
        <v>Program 2</v>
      </c>
    </row>
    <row r="13" spans="2:57" x14ac:dyDescent="0.25">
      <c r="B13" t="str">
        <f>IF('Program 1'!A39="","",'Program 1'!A39)</f>
        <v>Program 1</v>
      </c>
      <c r="C13" t="str">
        <f>IF('Program 1'!B39="","",'Program 1'!B39)</f>
        <v>Franklin Delano Roosevelt</v>
      </c>
      <c r="D13" t="str">
        <f>IF('Program 1'!C39="","",'Program 1'!C39)</f>
        <v>Systems Analyst</v>
      </c>
      <c r="E13" t="str">
        <f>IF('Program 1'!D39="","",'Program 1'!D39)</f>
        <v>Contractor</v>
      </c>
      <c r="F13" t="str">
        <f>IF('Program 1'!E39="","",'Program 1'!E39)</f>
        <v>Left Company</v>
      </c>
      <c r="G13" t="str">
        <f>IF('Program 1'!F39="","",'Program 1'!F39)</f>
        <v>Columbus</v>
      </c>
      <c r="H13" t="str">
        <f>IF('Program 1'!G39="","",'Program 1'!G39)</f>
        <v>Ohio</v>
      </c>
      <c r="I13" t="str">
        <f>IF('Program 1'!H39="","",'Program 1'!H39)</f>
        <v>United States</v>
      </c>
      <c r="J13" s="61">
        <f>IF('Program 1'!I39="","",'Program 1'!I39)</f>
        <v>45453</v>
      </c>
      <c r="K13" s="61">
        <f>IF('Program 1'!J39="","",'Program 1'!J39)</f>
        <v>46066</v>
      </c>
      <c r="L13" t="str">
        <f>IF('Program 1'!K39="","",'Program 1'!K39)</f>
        <v>KPS, Inc.</v>
      </c>
      <c r="M13" s="63">
        <f>'Program 1'!L39</f>
        <v>65</v>
      </c>
      <c r="N13" s="64">
        <v>160</v>
      </c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>
        <v>160</v>
      </c>
      <c r="AA13" s="7">
        <v>10400</v>
      </c>
      <c r="AB13" s="62" t="str">
        <f>'Program 1'!AA39</f>
        <v/>
      </c>
      <c r="AC13" s="62" t="str">
        <f>'Program 1'!AB39</f>
        <v>Left Company</v>
      </c>
      <c r="AD13" s="62" t="str">
        <f>'Program 1'!AC39</f>
        <v/>
      </c>
      <c r="AE13" s="62" t="str">
        <f>'Program 1'!AD39</f>
        <v/>
      </c>
      <c r="AF13" s="62" t="str">
        <f>'Program 1'!AE39</f>
        <v/>
      </c>
      <c r="AG13" s="62" t="str">
        <f>'Program 1'!AF39</f>
        <v/>
      </c>
      <c r="AH13" s="62" t="str">
        <f>'Program 1'!AG39</f>
        <v/>
      </c>
      <c r="AI13" s="62" t="str">
        <f>'Program 1'!AH39</f>
        <v/>
      </c>
      <c r="AJ13" s="62" t="str">
        <f>'Program 1'!AI39</f>
        <v/>
      </c>
      <c r="AK13" s="62" t="str">
        <f>'Program 1'!AJ39</f>
        <v/>
      </c>
      <c r="AL13" s="62" t="str">
        <f>'Program 1'!AK39</f>
        <v/>
      </c>
      <c r="AM13" s="62" t="str">
        <f>'Program 1'!AL39</f>
        <v/>
      </c>
      <c r="AO13" s="1" t="s">
        <v>63</v>
      </c>
      <c r="AP13" s="1" t="s">
        <v>279</v>
      </c>
      <c r="AQ13" s="1" t="s">
        <v>280</v>
      </c>
      <c r="AR13" s="1" t="s">
        <v>132</v>
      </c>
      <c r="AS13" s="1" t="s">
        <v>92</v>
      </c>
      <c r="AT13" s="1" t="s">
        <v>93</v>
      </c>
      <c r="AU13" s="1" t="s">
        <v>94</v>
      </c>
      <c r="AV13" s="1" t="s">
        <v>95</v>
      </c>
      <c r="AW13" s="1" t="s">
        <v>96</v>
      </c>
      <c r="AX13" s="1" t="s">
        <v>97</v>
      </c>
      <c r="AY13" s="1" t="s">
        <v>98</v>
      </c>
      <c r="AZ13" s="1" t="s">
        <v>99</v>
      </c>
      <c r="BA13" s="1" t="s">
        <v>100</v>
      </c>
      <c r="BB13" s="1" t="s">
        <v>101</v>
      </c>
      <c r="BC13" s="1" t="s">
        <v>102</v>
      </c>
      <c r="BD13" s="1" t="s">
        <v>103</v>
      </c>
      <c r="BE13" s="1" t="s">
        <v>181</v>
      </c>
    </row>
    <row r="14" spans="2:57" x14ac:dyDescent="0.25">
      <c r="B14" t="str">
        <f>IF('Program 1'!A40="","",'Program 1'!A40)</f>
        <v>Program 1</v>
      </c>
      <c r="C14" t="str">
        <f>IF('Program 1'!B40="","",'Program 1'!B40)</f>
        <v>Franklin Pierce</v>
      </c>
      <c r="D14" t="str">
        <f>IF('Program 1'!C40="","",'Program 1'!C40)</f>
        <v>QA Engineers</v>
      </c>
      <c r="E14" t="str">
        <f>IF('Program 1'!D40="","",'Program 1'!D40)</f>
        <v>Contractor</v>
      </c>
      <c r="F14" t="str">
        <f>IF('Program 1'!E40="","",'Program 1'!E40)</f>
        <v/>
      </c>
      <c r="G14" t="str">
        <f>IF('Program 1'!F40="","",'Program 1'!F40)</f>
        <v>Phoenix</v>
      </c>
      <c r="H14" t="str">
        <f>IF('Program 1'!G40="","",'Program 1'!G40)</f>
        <v>Arizona</v>
      </c>
      <c r="I14" t="str">
        <f>IF('Program 1'!H40="","",'Program 1'!H40)</f>
        <v>United States</v>
      </c>
      <c r="J14" s="61">
        <f>IF('Program 1'!I40="","",'Program 1'!I40)</f>
        <v>44949</v>
      </c>
      <c r="K14" s="61" t="str">
        <f>IF('Program 1'!J40="","",'Program 1'!J40)</f>
        <v/>
      </c>
      <c r="L14" t="str">
        <f>IF('Program 1'!K40="","",'Program 1'!K40)</f>
        <v>KPS, Inc.</v>
      </c>
      <c r="M14" s="63">
        <f>'Program 1'!L40</f>
        <v>65</v>
      </c>
      <c r="N14" s="64">
        <v>160</v>
      </c>
      <c r="O14" s="64">
        <v>152</v>
      </c>
      <c r="P14" s="64">
        <v>176</v>
      </c>
      <c r="Q14" s="64">
        <v>176</v>
      </c>
      <c r="R14" s="64">
        <v>160</v>
      </c>
      <c r="S14" s="64">
        <v>168</v>
      </c>
      <c r="T14" s="64">
        <v>176</v>
      </c>
      <c r="U14" s="64">
        <v>168</v>
      </c>
      <c r="V14" s="64">
        <v>168</v>
      </c>
      <c r="W14" s="64">
        <v>176</v>
      </c>
      <c r="X14" s="64">
        <v>160</v>
      </c>
      <c r="Y14" s="64">
        <v>176</v>
      </c>
      <c r="Z14" s="64">
        <v>2016</v>
      </c>
      <c r="AA14" s="7">
        <v>131040</v>
      </c>
      <c r="AB14" s="62" t="str">
        <f>'Program 1'!AA40</f>
        <v/>
      </c>
      <c r="AC14" s="62" t="str">
        <f>'Program 1'!AB40</f>
        <v/>
      </c>
      <c r="AD14" s="62" t="str">
        <f>'Program 1'!AC40</f>
        <v/>
      </c>
      <c r="AE14" s="62" t="str">
        <f>'Program 1'!AD40</f>
        <v/>
      </c>
      <c r="AF14" s="62" t="str">
        <f>'Program 1'!AE40</f>
        <v/>
      </c>
      <c r="AG14" s="62" t="str">
        <f>'Program 1'!AF40</f>
        <v/>
      </c>
      <c r="AH14" s="62" t="str">
        <f>'Program 1'!AG40</f>
        <v/>
      </c>
      <c r="AI14" s="62" t="str">
        <f>'Program 1'!AH40</f>
        <v/>
      </c>
      <c r="AJ14" s="62" t="str">
        <f>'Program 1'!AI40</f>
        <v/>
      </c>
      <c r="AK14" s="62" t="str">
        <f>'Program 1'!AJ40</f>
        <v/>
      </c>
      <c r="AL14" s="62" t="str">
        <f>'Program 1'!AK40</f>
        <v/>
      </c>
      <c r="AM14" s="62" t="str">
        <f>'Program 1'!AL40</f>
        <v/>
      </c>
      <c r="AO14" t="s">
        <v>8</v>
      </c>
      <c r="AP14" t="s">
        <v>68</v>
      </c>
      <c r="AR14">
        <f>Reference!$S$5</f>
        <v>95</v>
      </c>
      <c r="AS14" s="7">
        <f>(SUMIFS(STAFF_DATA[Jan-26],STAFF_DATA[[Type]:[Type]],$AO14,STAFF_DATA[[Country]:[Country]],$AP14,STAFF_DATA[[Program]:[Program]],$AO$12)+SUMIFS(STAFF_DATA[Jan-26],STAFF_DATA[[Type]:[Type]],$AO14,STAFF_DATA[[Country]:[Country]],$AQ14,STAFF_DATA[[Program]:[Program]],$AO$12))*$AR14</f>
        <v>150480</v>
      </c>
      <c r="AT14" s="7">
        <f>(SUMIFS(STAFF_DATA[Feb-26],STAFF_DATA[[Type]:[Type]],$AO14,STAFF_DATA[[Country]:[Country]],$AP14,STAFF_DATA[[Program]:[Program]],$AO$12)+SUMIFS(STAFF_DATA[Feb-26],STAFF_DATA[[Type]:[Type]],$AO14,STAFF_DATA[[Country]:[Country]],$AQ14,STAFF_DATA[[Program]:[Program]],$AO$12))*$AR14</f>
        <v>140600</v>
      </c>
      <c r="AU14" s="7">
        <f>(SUMIFS(STAFF_DATA[Mar-26],STAFF_DATA[[Type]:[Type]],$AO14,STAFF_DATA[[Country]:[Country]],$AP14,STAFF_DATA[[Program]:[Program]],$AO$12)+SUMIFS(STAFF_DATA[Mar-26],STAFF_DATA[[Type]:[Type]],$AO14,STAFF_DATA[[Country]:[Country]],$AQ14,STAFF_DATA[[Program]:[Program]],$AO$12))*$AR14</f>
        <v>124640</v>
      </c>
      <c r="AV14" s="7">
        <f>(SUMIFS(STAFF_DATA[Apr-26],STAFF_DATA[[Type]:[Type]],$AO14,STAFF_DATA[[Country]:[Country]],$AP14,STAFF_DATA[[Program]:[Program]],$AO$12)+SUMIFS(STAFF_DATA[Apr-26],STAFF_DATA[[Type]:[Type]],$AO14,STAFF_DATA[[Country]:[Country]],$AQ14,STAFF_DATA[[Program]:[Program]],$AO$12))*$AR14</f>
        <v>117040</v>
      </c>
      <c r="AW14" s="7">
        <f>(SUMIFS(STAFF_DATA[May-26],STAFF_DATA[[Type]:[Type]],$AO14,STAFF_DATA[[Country]:[Country]],$AP14,STAFF_DATA[[Program]:[Program]],$AO$12)+SUMIFS(STAFF_DATA[May-26],STAFF_DATA[[Type]:[Type]],$AO14,STAFF_DATA[[Country]:[Country]],$AQ14,STAFF_DATA[[Program]:[Program]],$AO$12))*$AR14</f>
        <v>111720</v>
      </c>
      <c r="AX14" s="7">
        <f>(SUMIFS(STAFF_DATA[Jun-26],STAFF_DATA[[Type]:[Type]],$AO14,STAFF_DATA[[Country]:[Country]],$AP14,STAFF_DATA[[Program]:[Program]],$AO$12)+SUMIFS(STAFF_DATA[Jun-26],STAFF_DATA[[Type]:[Type]],$AO14,STAFF_DATA[[Country]:[Country]],$AQ14,STAFF_DATA[[Program]:[Program]],$AO$12))*$AR14</f>
        <v>117040</v>
      </c>
      <c r="AY14" s="7">
        <f>(SUMIFS(STAFF_DATA[Jul-26],STAFF_DATA[[Type]:[Type]],$AO14,STAFF_DATA[[Country]:[Country]],$AP14,STAFF_DATA[[Program]:[Program]],$AO$12)+SUMIFS(STAFF_DATA[Jul-26],STAFF_DATA[[Type]:[Type]],$AO14,STAFF_DATA[[Country]:[Country]],$AQ14,STAFF_DATA[[Program]:[Program]],$AO$12))*$AR14</f>
        <v>122360</v>
      </c>
      <c r="AZ14" s="7">
        <f>(SUMIFS(STAFF_DATA[Aug-26],STAFF_DATA[[Type]:[Type]],$AO14,STAFF_DATA[[Country]:[Country]],$AP14,STAFF_DATA[[Program]:[Program]],$AO$12)+SUMIFS(STAFF_DATA[Aug-26],STAFF_DATA[[Type]:[Type]],$AO14,STAFF_DATA[[Country]:[Country]],$AQ14,STAFF_DATA[[Program]:[Program]],$AO$12))*$AR14</f>
        <v>111720</v>
      </c>
      <c r="BA14" s="7">
        <f>(SUMIFS(STAFF_DATA[Sep-26],STAFF_DATA[[Type]:[Type]],$AO14,STAFF_DATA[[Country]:[Country]],$AP14,STAFF_DATA[[Program]:[Program]],$AO$12)+SUMIFS(STAFF_DATA[Sep-26],STAFF_DATA[[Type]:[Type]],$AO14,STAFF_DATA[[Country]:[Country]],$AQ14,STAFF_DATA[[Program]:[Program]],$AO$12))*$AR14</f>
        <v>117040</v>
      </c>
      <c r="BB14" s="7">
        <f>(SUMIFS(STAFF_DATA[Oct-26],STAFF_DATA[[Type]:[Type]],$AO14,STAFF_DATA[[Country]:[Country]],$AP14,STAFF_DATA[[Program]:[Program]],$AO$12)+SUMIFS(STAFF_DATA[Oct-26],STAFF_DATA[[Type]:[Type]],$AO14,STAFF_DATA[[Country]:[Country]],$AQ14,STAFF_DATA[[Program]:[Program]],$AO$12))*$AR14</f>
        <v>117040</v>
      </c>
      <c r="BC14" s="7">
        <f>(SUMIFS(STAFF_DATA[Nov-26],STAFF_DATA[[Type]:[Type]],$AO14,STAFF_DATA[[Country]:[Country]],$AP14,STAFF_DATA[[Program]:[Program]],$AO$12)+SUMIFS(STAFF_DATA[Nov-26],STAFF_DATA[[Type]:[Type]],$AO14,STAFF_DATA[[Country]:[Country]],$AQ14,STAFF_DATA[[Program]:[Program]],$AO$12))*$AR14</f>
        <v>111720</v>
      </c>
      <c r="BD14" s="7">
        <f>(SUMIFS(STAFF_DATA[Dec-26],STAFF_DATA[[Type]:[Type]],$AO14,STAFF_DATA[[Country]:[Country]],$AP14,STAFF_DATA[[Program]:[Program]],$AO$12)+SUMIFS(STAFF_DATA[Dec-26],STAFF_DATA[[Type]:[Type]],$AO14,STAFF_DATA[[Country]:[Country]],$AQ14,STAFF_DATA[[Program]:[Program]],$AO$12))*$AR14</f>
        <v>122360</v>
      </c>
      <c r="BE14" s="68">
        <f>SUM(AS14:BD14)</f>
        <v>1463760</v>
      </c>
    </row>
    <row r="15" spans="2:57" x14ac:dyDescent="0.25">
      <c r="B15" t="str">
        <f>IF('Program 1'!A41="","",'Program 1'!A41)</f>
        <v>Program 1</v>
      </c>
      <c r="C15" t="str">
        <f>IF('Program 1'!B41="","",'Program 1'!B41)</f>
        <v>George Bush</v>
      </c>
      <c r="D15" t="str">
        <f>IF('Program 1'!C41="","",'Program 1'!C41)</f>
        <v>Business Analyst</v>
      </c>
      <c r="E15" t="str">
        <f>IF('Program 1'!D41="","",'Program 1'!D41)</f>
        <v>Employee</v>
      </c>
      <c r="F15" t="str">
        <f>IF('Program 1'!E41="","",'Program 1'!E41)</f>
        <v/>
      </c>
      <c r="G15" t="str">
        <f>IF('Program 1'!F41="","",'Program 1'!F41)</f>
        <v>Phoenix</v>
      </c>
      <c r="H15" t="str">
        <f>IF('Program 1'!G41="","",'Program 1'!G41)</f>
        <v>Arizona</v>
      </c>
      <c r="I15" t="str">
        <f>IF('Program 1'!H41="","",'Program 1'!H41)</f>
        <v>United States</v>
      </c>
      <c r="J15" s="61">
        <f>IF('Program 1'!I41="","",'Program 1'!I41)</f>
        <v>41794</v>
      </c>
      <c r="K15" s="61" t="str">
        <f>IF('Program 1'!J41="","",'Program 1'!J41)</f>
        <v/>
      </c>
      <c r="L15" t="str">
        <f>IF('Program 1'!K41="","",'Program 1'!K41)</f>
        <v/>
      </c>
      <c r="M15" s="63">
        <f>'Program 1'!L41</f>
        <v>95</v>
      </c>
      <c r="N15" s="64">
        <v>176</v>
      </c>
      <c r="O15" s="64">
        <v>160</v>
      </c>
      <c r="P15" s="64">
        <v>176</v>
      </c>
      <c r="Q15" s="64">
        <v>176</v>
      </c>
      <c r="R15" s="64">
        <v>168</v>
      </c>
      <c r="S15" s="64">
        <v>176</v>
      </c>
      <c r="T15" s="64">
        <v>184</v>
      </c>
      <c r="U15" s="64">
        <v>168</v>
      </c>
      <c r="V15" s="64">
        <v>176</v>
      </c>
      <c r="W15" s="64">
        <v>176</v>
      </c>
      <c r="X15" s="64">
        <v>168</v>
      </c>
      <c r="Y15" s="64">
        <v>184</v>
      </c>
      <c r="Z15" s="64">
        <v>2088</v>
      </c>
      <c r="AA15" s="7">
        <v>198360</v>
      </c>
      <c r="AB15" s="62" t="str">
        <f>'Program 1'!AA41</f>
        <v/>
      </c>
      <c r="AC15" s="62" t="str">
        <f>'Program 1'!AB41</f>
        <v/>
      </c>
      <c r="AD15" s="62" t="str">
        <f>'Program 1'!AC41</f>
        <v/>
      </c>
      <c r="AE15" s="62" t="str">
        <f>'Program 1'!AD41</f>
        <v/>
      </c>
      <c r="AF15" s="62" t="str">
        <f>'Program 1'!AE41</f>
        <v/>
      </c>
      <c r="AG15" s="62" t="str">
        <f>'Program 1'!AF41</f>
        <v/>
      </c>
      <c r="AH15" s="62" t="str">
        <f>'Program 1'!AG41</f>
        <v/>
      </c>
      <c r="AI15" s="62" t="str">
        <f>'Program 1'!AH41</f>
        <v/>
      </c>
      <c r="AJ15" s="62" t="str">
        <f>'Program 1'!AI41</f>
        <v/>
      </c>
      <c r="AK15" s="62" t="str">
        <f>'Program 1'!AJ41</f>
        <v/>
      </c>
      <c r="AL15" s="62" t="str">
        <f>'Program 1'!AK41</f>
        <v/>
      </c>
      <c r="AM15" s="62" t="str">
        <f>'Program 1'!AL41</f>
        <v/>
      </c>
      <c r="AO15" t="s">
        <v>8</v>
      </c>
      <c r="AP15" t="s">
        <v>70</v>
      </c>
      <c r="AQ15" t="s">
        <v>69</v>
      </c>
      <c r="AR15">
        <f>Reference!$S$7</f>
        <v>35</v>
      </c>
      <c r="AS15" s="7">
        <f>(SUMIFS(STAFF_DATA[Jan-26],STAFF_DATA[[Type]:[Type]],$AO15,STAFF_DATA[[Country]:[Country]],$AP15,STAFF_DATA[[Program]:[Program]],$AO$12)+SUMIFS(STAFF_DATA[Jan-26],STAFF_DATA[[Type]:[Type]],$AO15,STAFF_DATA[[Country]:[Country]],$AQ15,STAFF_DATA[[Program]:[Program]],$AO$12))*$AR15</f>
        <v>24640</v>
      </c>
      <c r="AT15" s="7">
        <f>(SUMIFS(STAFF_DATA[Feb-26],STAFF_DATA[[Type]:[Type]],$AO15,STAFF_DATA[[Country]:[Country]],$AP15,STAFF_DATA[[Program]:[Program]],$AO$12)+SUMIFS(STAFF_DATA[Feb-26],STAFF_DATA[[Type]:[Type]],$AO15,STAFF_DATA[[Country]:[Country]],$AQ15,STAFF_DATA[[Program]:[Program]],$AO$12))*$AR15</f>
        <v>22400</v>
      </c>
      <c r="AU15" s="7">
        <f>(SUMIFS(STAFF_DATA[Mar-26],STAFF_DATA[[Type]:[Type]],$AO15,STAFF_DATA[[Country]:[Country]],$AP15,STAFF_DATA[[Program]:[Program]],$AO$12)+SUMIFS(STAFF_DATA[Mar-26],STAFF_DATA[[Type]:[Type]],$AO15,STAFF_DATA[[Country]:[Country]],$AQ15,STAFF_DATA[[Program]:[Program]],$AO$12))*$AR15</f>
        <v>24640</v>
      </c>
      <c r="AV15" s="7">
        <f>(SUMIFS(STAFF_DATA[Apr-26],STAFF_DATA[[Type]:[Type]],$AO15,STAFF_DATA[[Country]:[Country]],$AP15,STAFF_DATA[[Program]:[Program]],$AO$12)+SUMIFS(STAFF_DATA[Apr-26],STAFF_DATA[[Type]:[Type]],$AO15,STAFF_DATA[[Country]:[Country]],$AQ15,STAFF_DATA[[Program]:[Program]],$AO$12))*$AR15</f>
        <v>24640</v>
      </c>
      <c r="AW15" s="7">
        <f>(SUMIFS(STAFF_DATA[May-26],STAFF_DATA[[Type]:[Type]],$AO15,STAFF_DATA[[Country]:[Country]],$AP15,STAFF_DATA[[Program]:[Program]],$AO$12)+SUMIFS(STAFF_DATA[May-26],STAFF_DATA[[Type]:[Type]],$AO15,STAFF_DATA[[Country]:[Country]],$AQ15,STAFF_DATA[[Program]:[Program]],$AO$12))*$AR15</f>
        <v>23520</v>
      </c>
      <c r="AX15" s="7">
        <f>(SUMIFS(STAFF_DATA[Jun-26],STAFF_DATA[[Type]:[Type]],$AO15,STAFF_DATA[[Country]:[Country]],$AP15,STAFF_DATA[[Program]:[Program]],$AO$12)+SUMIFS(STAFF_DATA[Jun-26],STAFF_DATA[[Type]:[Type]],$AO15,STAFF_DATA[[Country]:[Country]],$AQ15,STAFF_DATA[[Program]:[Program]],$AO$12))*$AR15</f>
        <v>24640</v>
      </c>
      <c r="AY15" s="7">
        <f>(SUMIFS(STAFF_DATA[Jul-26],STAFF_DATA[[Type]:[Type]],$AO15,STAFF_DATA[[Country]:[Country]],$AP15,STAFF_DATA[[Program]:[Program]],$AO$12)+SUMIFS(STAFF_DATA[Jul-26],STAFF_DATA[[Type]:[Type]],$AO15,STAFF_DATA[[Country]:[Country]],$AQ15,STAFF_DATA[[Program]:[Program]],$AO$12))*$AR15</f>
        <v>25760</v>
      </c>
      <c r="AZ15" s="7">
        <f>(SUMIFS(STAFF_DATA[Aug-26],STAFF_DATA[[Type]:[Type]],$AO15,STAFF_DATA[[Country]:[Country]],$AP15,STAFF_DATA[[Program]:[Program]],$AO$12)+SUMIFS(STAFF_DATA[Aug-26],STAFF_DATA[[Type]:[Type]],$AO15,STAFF_DATA[[Country]:[Country]],$AQ15,STAFF_DATA[[Program]:[Program]],$AO$12))*$AR15</f>
        <v>23520</v>
      </c>
      <c r="BA15" s="7">
        <f>(SUMIFS(STAFF_DATA[Sep-26],STAFF_DATA[[Type]:[Type]],$AO15,STAFF_DATA[[Country]:[Country]],$AP15,STAFF_DATA[[Program]:[Program]],$AO$12)+SUMIFS(STAFF_DATA[Sep-26],STAFF_DATA[[Type]:[Type]],$AO15,STAFF_DATA[[Country]:[Country]],$AQ15,STAFF_DATA[[Program]:[Program]],$AO$12))*$AR15</f>
        <v>24640</v>
      </c>
      <c r="BB15" s="7">
        <f>(SUMIFS(STAFF_DATA[Oct-26],STAFF_DATA[[Type]:[Type]],$AO15,STAFF_DATA[[Country]:[Country]],$AP15,STAFF_DATA[[Program]:[Program]],$AO$12)+SUMIFS(STAFF_DATA[Oct-26],STAFF_DATA[[Type]:[Type]],$AO15,STAFF_DATA[[Country]:[Country]],$AQ15,STAFF_DATA[[Program]:[Program]],$AO$12))*$AR15</f>
        <v>24640</v>
      </c>
      <c r="BC15" s="7">
        <f>(SUMIFS(STAFF_DATA[Nov-26],STAFF_DATA[[Type]:[Type]],$AO15,STAFF_DATA[[Country]:[Country]],$AP15,STAFF_DATA[[Program]:[Program]],$AO$12)+SUMIFS(STAFF_DATA[Nov-26],STAFF_DATA[[Type]:[Type]],$AO15,STAFF_DATA[[Country]:[Country]],$AQ15,STAFF_DATA[[Program]:[Program]],$AO$12))*$AR15</f>
        <v>23520</v>
      </c>
      <c r="BD15" s="7">
        <f>(SUMIFS(STAFF_DATA[Dec-26],STAFF_DATA[[Type]:[Type]],$AO15,STAFF_DATA[[Country]:[Country]],$AP15,STAFF_DATA[[Program]:[Program]],$AO$12)+SUMIFS(STAFF_DATA[Dec-26],STAFF_DATA[[Type]:[Type]],$AO15,STAFF_DATA[[Country]:[Country]],$AQ15,STAFF_DATA[[Program]:[Program]],$AO$12))*$AR15</f>
        <v>25760</v>
      </c>
      <c r="BE15" s="68">
        <f t="shared" ref="BE15:BE19" si="3">SUM(AS15:BD15)</f>
        <v>292320</v>
      </c>
    </row>
    <row r="16" spans="2:57" x14ac:dyDescent="0.25">
      <c r="B16" t="str">
        <f>IF('Program 1'!A42="","",'Program 1'!A42)</f>
        <v>Program 1</v>
      </c>
      <c r="C16" t="str">
        <f>IF('Program 1'!B42="","",'Program 1'!B42)</f>
        <v>George Walker Bush</v>
      </c>
      <c r="D16" t="str">
        <f>IF('Program 1'!C42="","",'Program 1'!C42)</f>
        <v>Data Engineer</v>
      </c>
      <c r="E16" t="str">
        <f>IF('Program 1'!D42="","",'Program 1'!D42)</f>
        <v>Employee</v>
      </c>
      <c r="F16" t="str">
        <f>IF('Program 1'!E42="","",'Program 1'!E42)</f>
        <v/>
      </c>
      <c r="G16" t="str">
        <f>IF('Program 1'!F42="","",'Program 1'!F42)</f>
        <v>Chandler</v>
      </c>
      <c r="H16" t="str">
        <f>IF('Program 1'!G42="","",'Program 1'!G42)</f>
        <v>Arizona</v>
      </c>
      <c r="I16" t="str">
        <f>IF('Program 1'!H42="","",'Program 1'!H42)</f>
        <v>United States</v>
      </c>
      <c r="J16" s="61">
        <f>IF('Program 1'!I42="","",'Program 1'!I42)</f>
        <v>43416</v>
      </c>
      <c r="K16" s="61" t="str">
        <f>IF('Program 1'!J42="","",'Program 1'!J42)</f>
        <v/>
      </c>
      <c r="L16" t="str">
        <f>IF('Program 1'!K42="","",'Program 1'!K42)</f>
        <v/>
      </c>
      <c r="M16" s="63">
        <f>'Program 1'!L42</f>
        <v>95</v>
      </c>
      <c r="N16" s="64">
        <v>176</v>
      </c>
      <c r="O16" s="64">
        <v>160</v>
      </c>
      <c r="P16" s="64">
        <v>176</v>
      </c>
      <c r="Q16" s="64">
        <v>176</v>
      </c>
      <c r="R16" s="64">
        <v>168</v>
      </c>
      <c r="S16" s="64">
        <v>176</v>
      </c>
      <c r="T16" s="64">
        <v>184</v>
      </c>
      <c r="U16" s="64">
        <v>168</v>
      </c>
      <c r="V16" s="64">
        <v>176</v>
      </c>
      <c r="W16" s="64">
        <v>176</v>
      </c>
      <c r="X16" s="64">
        <v>168</v>
      </c>
      <c r="Y16" s="64">
        <v>184</v>
      </c>
      <c r="Z16" s="64">
        <v>2088</v>
      </c>
      <c r="AA16" s="7">
        <v>198360</v>
      </c>
      <c r="AB16" s="62" t="str">
        <f>'Program 1'!AA42</f>
        <v/>
      </c>
      <c r="AC16" s="62" t="str">
        <f>'Program 1'!AB42</f>
        <v/>
      </c>
      <c r="AD16" s="62" t="str">
        <f>'Program 1'!AC42</f>
        <v/>
      </c>
      <c r="AE16" s="62" t="str">
        <f>'Program 1'!AD42</f>
        <v/>
      </c>
      <c r="AF16" s="62" t="str">
        <f>'Program 1'!AE42</f>
        <v/>
      </c>
      <c r="AG16" s="62" t="str">
        <f>'Program 1'!AF42</f>
        <v/>
      </c>
      <c r="AH16" s="62" t="str">
        <f>'Program 1'!AG42</f>
        <v/>
      </c>
      <c r="AI16" s="62" t="str">
        <f>'Program 1'!AH42</f>
        <v/>
      </c>
      <c r="AJ16" s="62" t="str">
        <f>'Program 1'!AI42</f>
        <v/>
      </c>
      <c r="AK16" s="62" t="str">
        <f>'Program 1'!AJ42</f>
        <v/>
      </c>
      <c r="AL16" s="62" t="str">
        <f>'Program 1'!AK42</f>
        <v/>
      </c>
      <c r="AM16" s="62" t="str">
        <f>'Program 1'!AL42</f>
        <v/>
      </c>
      <c r="AO16" t="s">
        <v>9</v>
      </c>
      <c r="AP16" t="s">
        <v>68</v>
      </c>
      <c r="AR16">
        <f>Reference!$S$6</f>
        <v>65</v>
      </c>
      <c r="AS16" s="7">
        <f>(SUMIFS(STAFF_DATA[Jan-26],STAFF_DATA[[Type]:[Type]],$AO16,STAFF_DATA[[Country]:[Country]],$AP16,STAFF_DATA[[Program]:[Program]],$AO$12)+SUMIFS(STAFF_DATA[Jan-26],STAFF_DATA[[Type]:[Type]],$AO16,STAFF_DATA[[Country]:[Country]],$AQ16,STAFF_DATA[[Program]:[Program]],$AO$12))*$AR16</f>
        <v>20800</v>
      </c>
      <c r="AT16" s="7">
        <f>(SUMIFS(STAFF_DATA[Feb-26],STAFF_DATA[[Type]:[Type]],$AO16,STAFF_DATA[[Country]:[Country]],$AP16,STAFF_DATA[[Program]:[Program]],$AO$12)+SUMIFS(STAFF_DATA[Feb-26],STAFF_DATA[[Type]:[Type]],$AO16,STAFF_DATA[[Country]:[Country]],$AQ16,STAFF_DATA[[Program]:[Program]],$AO$12))*$AR16</f>
        <v>19760</v>
      </c>
      <c r="AU16" s="7">
        <f>(SUMIFS(STAFF_DATA[Mar-26],STAFF_DATA[[Type]:[Type]],$AO16,STAFF_DATA[[Country]:[Country]],$AP16,STAFF_DATA[[Program]:[Program]],$AO$12)+SUMIFS(STAFF_DATA[Mar-26],STAFF_DATA[[Type]:[Type]],$AO16,STAFF_DATA[[Country]:[Country]],$AQ16,STAFF_DATA[[Program]:[Program]],$AO$12))*$AR16</f>
        <v>32760</v>
      </c>
      <c r="AV16" s="7">
        <f>(SUMIFS(STAFF_DATA[Apr-26],STAFF_DATA[[Type]:[Type]],$AO16,STAFF_DATA[[Country]:[Country]],$AP16,STAFF_DATA[[Program]:[Program]],$AO$12)+SUMIFS(STAFF_DATA[Apr-26],STAFF_DATA[[Type]:[Type]],$AO16,STAFF_DATA[[Country]:[Country]],$AQ16,STAFF_DATA[[Program]:[Program]],$AO$12))*$AR16</f>
        <v>34320</v>
      </c>
      <c r="AW16" s="7">
        <f>(SUMIFS(STAFF_DATA[May-26],STAFF_DATA[[Type]:[Type]],$AO16,STAFF_DATA[[Country]:[Country]],$AP16,STAFF_DATA[[Program]:[Program]],$AO$12)+SUMIFS(STAFF_DATA[May-26],STAFF_DATA[[Type]:[Type]],$AO16,STAFF_DATA[[Country]:[Country]],$AQ16,STAFF_DATA[[Program]:[Program]],$AO$12))*$AR16</f>
        <v>31200</v>
      </c>
      <c r="AX16" s="7">
        <f>(SUMIFS(STAFF_DATA[Jun-26],STAFF_DATA[[Type]:[Type]],$AO16,STAFF_DATA[[Country]:[Country]],$AP16,STAFF_DATA[[Program]:[Program]],$AO$12)+SUMIFS(STAFF_DATA[Jun-26],STAFF_DATA[[Type]:[Type]],$AO16,STAFF_DATA[[Country]:[Country]],$AQ16,STAFF_DATA[[Program]:[Program]],$AO$12))*$AR16</f>
        <v>32760</v>
      </c>
      <c r="AY16" s="7">
        <f>(SUMIFS(STAFF_DATA[Jul-26],STAFF_DATA[[Type]:[Type]],$AO16,STAFF_DATA[[Country]:[Country]],$AP16,STAFF_DATA[[Program]:[Program]],$AO$12)+SUMIFS(STAFF_DATA[Jul-26],STAFF_DATA[[Type]:[Type]],$AO16,STAFF_DATA[[Country]:[Country]],$AQ16,STAFF_DATA[[Program]:[Program]],$AO$12))*$AR16</f>
        <v>34320</v>
      </c>
      <c r="AZ16" s="7">
        <f>(SUMIFS(STAFF_DATA[Aug-26],STAFF_DATA[[Type]:[Type]],$AO16,STAFF_DATA[[Country]:[Country]],$AP16,STAFF_DATA[[Program]:[Program]],$AO$12)+SUMIFS(STAFF_DATA[Aug-26],STAFF_DATA[[Type]:[Type]],$AO16,STAFF_DATA[[Country]:[Country]],$AQ16,STAFF_DATA[[Program]:[Program]],$AO$12))*$AR16</f>
        <v>32760</v>
      </c>
      <c r="BA16" s="7">
        <f>(SUMIFS(STAFF_DATA[Sep-26],STAFF_DATA[[Type]:[Type]],$AO16,STAFF_DATA[[Country]:[Country]],$AP16,STAFF_DATA[[Program]:[Program]],$AO$12)+SUMIFS(STAFF_DATA[Sep-26],STAFF_DATA[[Type]:[Type]],$AO16,STAFF_DATA[[Country]:[Country]],$AQ16,STAFF_DATA[[Program]:[Program]],$AO$12))*$AR16</f>
        <v>32760</v>
      </c>
      <c r="BB16" s="7">
        <f>(SUMIFS(STAFF_DATA[Oct-26],STAFF_DATA[[Type]:[Type]],$AO16,STAFF_DATA[[Country]:[Country]],$AP16,STAFF_DATA[[Program]:[Program]],$AO$12)+SUMIFS(STAFF_DATA[Oct-26],STAFF_DATA[[Type]:[Type]],$AO16,STAFF_DATA[[Country]:[Country]],$AQ16,STAFF_DATA[[Program]:[Program]],$AO$12))*$AR16</f>
        <v>34320</v>
      </c>
      <c r="BC16" s="7">
        <f>(SUMIFS(STAFF_DATA[Nov-26],STAFF_DATA[[Type]:[Type]],$AO16,STAFF_DATA[[Country]:[Country]],$AP16,STAFF_DATA[[Program]:[Program]],$AO$12)+SUMIFS(STAFF_DATA[Nov-26],STAFF_DATA[[Type]:[Type]],$AO16,STAFF_DATA[[Country]:[Country]],$AQ16,STAFF_DATA[[Program]:[Program]],$AO$12))*$AR16</f>
        <v>31200</v>
      </c>
      <c r="BD16" s="7">
        <f>(SUMIFS(STAFF_DATA[Dec-26],STAFF_DATA[[Type]:[Type]],$AO16,STAFF_DATA[[Country]:[Country]],$AP16,STAFF_DATA[[Program]:[Program]],$AO$12)+SUMIFS(STAFF_DATA[Dec-26],STAFF_DATA[[Type]:[Type]],$AO16,STAFF_DATA[[Country]:[Country]],$AQ16,STAFF_DATA[[Program]:[Program]],$AO$12))*$AR16</f>
        <v>34320</v>
      </c>
      <c r="BE16" s="68">
        <f t="shared" si="3"/>
        <v>371280</v>
      </c>
    </row>
    <row r="17" spans="2:57" x14ac:dyDescent="0.25">
      <c r="B17" t="str">
        <f>IF('Program 1'!A43="","",'Program 1'!A43)</f>
        <v>Program 1</v>
      </c>
      <c r="C17" t="str">
        <f>IF('Program 1'!B43="","",'Program 1'!B43)</f>
        <v>George Washington</v>
      </c>
      <c r="D17" t="str">
        <f>IF('Program 1'!C43="","",'Program 1'!C43)</f>
        <v>Manager</v>
      </c>
      <c r="E17" t="str">
        <f>IF('Program 1'!D43="","",'Program 1'!D43)</f>
        <v>Employee</v>
      </c>
      <c r="F17" t="str">
        <f>IF('Program 1'!E43="","",'Program 1'!E43)</f>
        <v/>
      </c>
      <c r="G17" t="str">
        <f>IF('Program 1'!F43="","",'Program 1'!F43)</f>
        <v>Raleigh</v>
      </c>
      <c r="H17" t="str">
        <f>IF('Program 1'!G43="","",'Program 1'!G43)</f>
        <v>North Carolina</v>
      </c>
      <c r="I17" t="str">
        <f>IF('Program 1'!H43="","",'Program 1'!H43)</f>
        <v>United States</v>
      </c>
      <c r="J17" s="61">
        <f>IF('Program 1'!I43="","",'Program 1'!I43)</f>
        <v>41673</v>
      </c>
      <c r="K17" s="61" t="str">
        <f>IF('Program 1'!J43="","",'Program 1'!J43)</f>
        <v/>
      </c>
      <c r="L17" t="str">
        <f>IF('Program 1'!K43="","",'Program 1'!K43)</f>
        <v/>
      </c>
      <c r="M17" s="63">
        <f>'Program 1'!L43</f>
        <v>95</v>
      </c>
      <c r="N17" s="64">
        <v>176</v>
      </c>
      <c r="O17" s="64">
        <v>160</v>
      </c>
      <c r="P17" s="64">
        <v>176</v>
      </c>
      <c r="Q17" s="64">
        <v>176</v>
      </c>
      <c r="R17" s="64">
        <v>168</v>
      </c>
      <c r="S17" s="64">
        <v>176</v>
      </c>
      <c r="T17" s="64">
        <v>184</v>
      </c>
      <c r="U17" s="64">
        <v>168</v>
      </c>
      <c r="V17" s="64">
        <v>176</v>
      </c>
      <c r="W17" s="64">
        <v>176</v>
      </c>
      <c r="X17" s="64">
        <v>168</v>
      </c>
      <c r="Y17" s="64">
        <v>184</v>
      </c>
      <c r="Z17" s="64">
        <v>2088</v>
      </c>
      <c r="AA17" s="7">
        <v>198360</v>
      </c>
      <c r="AB17" s="62" t="str">
        <f>'Program 1'!AA43</f>
        <v/>
      </c>
      <c r="AC17" s="62" t="str">
        <f>'Program 1'!AB43</f>
        <v/>
      </c>
      <c r="AD17" s="62" t="str">
        <f>'Program 1'!AC43</f>
        <v/>
      </c>
      <c r="AE17" s="62" t="str">
        <f>'Program 1'!AD43</f>
        <v/>
      </c>
      <c r="AF17" s="62" t="str">
        <f>'Program 1'!AE43</f>
        <v/>
      </c>
      <c r="AG17" s="62" t="str">
        <f>'Program 1'!AF43</f>
        <v/>
      </c>
      <c r="AH17" s="62" t="str">
        <f>'Program 1'!AG43</f>
        <v/>
      </c>
      <c r="AI17" s="62" t="str">
        <f>'Program 1'!AH43</f>
        <v/>
      </c>
      <c r="AJ17" s="62" t="str">
        <f>'Program 1'!AI43</f>
        <v/>
      </c>
      <c r="AK17" s="62" t="str">
        <f>'Program 1'!AJ43</f>
        <v/>
      </c>
      <c r="AL17" s="62" t="str">
        <f>'Program 1'!AK43</f>
        <v/>
      </c>
      <c r="AM17" s="62" t="str">
        <f>'Program 1'!AL43</f>
        <v/>
      </c>
      <c r="AO17" t="s">
        <v>9</v>
      </c>
      <c r="AP17" t="s">
        <v>70</v>
      </c>
      <c r="AQ17" t="s">
        <v>69</v>
      </c>
      <c r="AR17">
        <f>Reference!$S$8</f>
        <v>25</v>
      </c>
      <c r="AS17" s="7">
        <f>(SUMIFS(STAFF_DATA[Jan-26],STAFF_DATA[[Type]:[Type]],$AO17,STAFF_DATA[[Country]:[Country]],$AP17,STAFF_DATA[[Program]:[Program]],$AO$12)+SUMIFS(STAFF_DATA[Jan-26],STAFF_DATA[[Type]:[Type]],$AO17,STAFF_DATA[[Country]:[Country]],$AQ17,STAFF_DATA[[Program]:[Program]],$AO$12))*$AR17</f>
        <v>12000</v>
      </c>
      <c r="AT17" s="7">
        <f>(SUMIFS(STAFF_DATA[Feb-26],STAFF_DATA[[Type]:[Type]],$AO17,STAFF_DATA[[Country]:[Country]],$AP17,STAFF_DATA[[Program]:[Program]],$AO$12)+SUMIFS(STAFF_DATA[Feb-26],STAFF_DATA[[Type]:[Type]],$AO17,STAFF_DATA[[Country]:[Country]],$AQ17,STAFF_DATA[[Program]:[Program]],$AO$12))*$AR17</f>
        <v>13400</v>
      </c>
      <c r="AU17" s="7">
        <f>(SUMIFS(STAFF_DATA[Mar-26],STAFF_DATA[[Type]:[Type]],$AO17,STAFF_DATA[[Country]:[Country]],$AP17,STAFF_DATA[[Program]:[Program]],$AO$12)+SUMIFS(STAFF_DATA[Mar-26],STAFF_DATA[[Type]:[Type]],$AO17,STAFF_DATA[[Country]:[Country]],$AQ17,STAFF_DATA[[Program]:[Program]],$AO$12))*$AR17</f>
        <v>17600</v>
      </c>
      <c r="AV17" s="7">
        <f>(SUMIFS(STAFF_DATA[Apr-26],STAFF_DATA[[Type]:[Type]],$AO17,STAFF_DATA[[Country]:[Country]],$AP17,STAFF_DATA[[Program]:[Program]],$AO$12)+SUMIFS(STAFF_DATA[Apr-26],STAFF_DATA[[Type]:[Type]],$AO17,STAFF_DATA[[Country]:[Country]],$AQ17,STAFF_DATA[[Program]:[Program]],$AO$12))*$AR17</f>
        <v>17600</v>
      </c>
      <c r="AW17" s="7">
        <f>(SUMIFS(STAFF_DATA[May-26],STAFF_DATA[[Type]:[Type]],$AO17,STAFF_DATA[[Country]:[Country]],$AP17,STAFF_DATA[[Program]:[Program]],$AO$12)+SUMIFS(STAFF_DATA[May-26],STAFF_DATA[[Type]:[Type]],$AO17,STAFF_DATA[[Country]:[Country]],$AQ17,STAFF_DATA[[Program]:[Program]],$AO$12))*$AR17</f>
        <v>16000</v>
      </c>
      <c r="AX17" s="7">
        <f>(SUMIFS(STAFF_DATA[Jun-26],STAFF_DATA[[Type]:[Type]],$AO17,STAFF_DATA[[Country]:[Country]],$AP17,STAFF_DATA[[Program]:[Program]],$AO$12)+SUMIFS(STAFF_DATA[Jun-26],STAFF_DATA[[Type]:[Type]],$AO17,STAFF_DATA[[Country]:[Country]],$AQ17,STAFF_DATA[[Program]:[Program]],$AO$12))*$AR17</f>
        <v>16800</v>
      </c>
      <c r="AY17" s="7">
        <f>(SUMIFS(STAFF_DATA[Jul-26],STAFF_DATA[[Type]:[Type]],$AO17,STAFF_DATA[[Country]:[Country]],$AP17,STAFF_DATA[[Program]:[Program]],$AO$12)+SUMIFS(STAFF_DATA[Jul-26],STAFF_DATA[[Type]:[Type]],$AO17,STAFF_DATA[[Country]:[Country]],$AQ17,STAFF_DATA[[Program]:[Program]],$AO$12))*$AR17</f>
        <v>17600</v>
      </c>
      <c r="AZ17" s="7">
        <f>(SUMIFS(STAFF_DATA[Aug-26],STAFF_DATA[[Type]:[Type]],$AO17,STAFF_DATA[[Country]:[Country]],$AP17,STAFF_DATA[[Program]:[Program]],$AO$12)+SUMIFS(STAFF_DATA[Aug-26],STAFF_DATA[[Type]:[Type]],$AO17,STAFF_DATA[[Country]:[Country]],$AQ17,STAFF_DATA[[Program]:[Program]],$AO$12))*$AR17</f>
        <v>16800</v>
      </c>
      <c r="BA17" s="7">
        <f>(SUMIFS(STAFF_DATA[Sep-26],STAFF_DATA[[Type]:[Type]],$AO17,STAFF_DATA[[Country]:[Country]],$AP17,STAFF_DATA[[Program]:[Program]],$AO$12)+SUMIFS(STAFF_DATA[Sep-26],STAFF_DATA[[Type]:[Type]],$AO17,STAFF_DATA[[Country]:[Country]],$AQ17,STAFF_DATA[[Program]:[Program]],$AO$12))*$AR17</f>
        <v>16800</v>
      </c>
      <c r="BB17" s="7">
        <f>(SUMIFS(STAFF_DATA[Oct-26],STAFF_DATA[[Type]:[Type]],$AO17,STAFF_DATA[[Country]:[Country]],$AP17,STAFF_DATA[[Program]:[Program]],$AO$12)+SUMIFS(STAFF_DATA[Oct-26],STAFF_DATA[[Type]:[Type]],$AO17,STAFF_DATA[[Country]:[Country]],$AQ17,STAFF_DATA[[Program]:[Program]],$AO$12))*$AR17</f>
        <v>17600</v>
      </c>
      <c r="BC17" s="7">
        <f>(SUMIFS(STAFF_DATA[Nov-26],STAFF_DATA[[Type]:[Type]],$AO17,STAFF_DATA[[Country]:[Country]],$AP17,STAFF_DATA[[Program]:[Program]],$AO$12)+SUMIFS(STAFF_DATA[Nov-26],STAFF_DATA[[Type]:[Type]],$AO17,STAFF_DATA[[Country]:[Country]],$AQ17,STAFF_DATA[[Program]:[Program]],$AO$12))*$AR17</f>
        <v>16000</v>
      </c>
      <c r="BD17" s="7">
        <f>(SUMIFS(STAFF_DATA[Dec-26],STAFF_DATA[[Type]:[Type]],$AO17,STAFF_DATA[[Country]:[Country]],$AP17,STAFF_DATA[[Program]:[Program]],$AO$12)+SUMIFS(STAFF_DATA[Dec-26],STAFF_DATA[[Type]:[Type]],$AO17,STAFF_DATA[[Country]:[Country]],$AQ17,STAFF_DATA[[Program]:[Program]],$AO$12))*$AR17</f>
        <v>17600</v>
      </c>
      <c r="BE17" s="68">
        <f t="shared" si="3"/>
        <v>195800</v>
      </c>
    </row>
    <row r="18" spans="2:57" x14ac:dyDescent="0.25">
      <c r="B18" t="str">
        <f>IF('Program 1'!A44="","",'Program 1'!A44)</f>
        <v>Program 1</v>
      </c>
      <c r="C18" t="str">
        <f>IF('Program 1'!B44="","",'Program 1'!B44)</f>
        <v>Gerald Rudolph Ford</v>
      </c>
      <c r="D18" t="str">
        <f>IF('Program 1'!C44="","",'Program 1'!C44)</f>
        <v>Data Engineer</v>
      </c>
      <c r="E18" t="str">
        <f>IF('Program 1'!D44="","",'Program 1'!D44)</f>
        <v>Employee</v>
      </c>
      <c r="F18" t="str">
        <f>IF('Program 1'!E44="","",'Program 1'!E44)</f>
        <v>Transfer Out</v>
      </c>
      <c r="G18" t="str">
        <f>IF('Program 1'!F44="","",'Program 1'!F44)</f>
        <v>Charlotte</v>
      </c>
      <c r="H18" t="str">
        <f>IF('Program 1'!G44="","",'Program 1'!G44)</f>
        <v>North Carolina</v>
      </c>
      <c r="I18" t="str">
        <f>IF('Program 1'!H44="","",'Program 1'!H44)</f>
        <v>United States</v>
      </c>
      <c r="J18" s="61">
        <f>IF('Program 1'!I44="","",'Program 1'!I44)</f>
        <v>43347</v>
      </c>
      <c r="K18" s="61" t="str">
        <f>IF('Program 1'!J44="","",'Program 1'!J44)</f>
        <v/>
      </c>
      <c r="L18" t="str">
        <f>IF('Program 1'!K44="","",'Program 1'!K44)</f>
        <v/>
      </c>
      <c r="M18" s="63">
        <f>'Program 1'!L44</f>
        <v>95</v>
      </c>
      <c r="N18" s="64">
        <v>176</v>
      </c>
      <c r="O18" s="64">
        <v>160</v>
      </c>
      <c r="P18" s="64">
        <v>176</v>
      </c>
      <c r="Q18" s="64"/>
      <c r="R18" s="64"/>
      <c r="S18" s="64"/>
      <c r="T18" s="64"/>
      <c r="U18" s="64"/>
      <c r="V18" s="64"/>
      <c r="W18" s="64"/>
      <c r="X18" s="64"/>
      <c r="Y18" s="64"/>
      <c r="Z18" s="64">
        <v>512</v>
      </c>
      <c r="AA18" s="7">
        <v>48640</v>
      </c>
      <c r="AB18" s="62" t="str">
        <f>'Program 1'!AA44</f>
        <v/>
      </c>
      <c r="AC18" s="62" t="str">
        <f>'Program 1'!AB44</f>
        <v/>
      </c>
      <c r="AD18" s="62" t="str">
        <f>'Program 1'!AC44</f>
        <v/>
      </c>
      <c r="AE18" s="62" t="str">
        <f>'Program 1'!AD44</f>
        <v>Transfer Out</v>
      </c>
      <c r="AF18" s="62" t="str">
        <f>'Program 1'!AE44</f>
        <v/>
      </c>
      <c r="AG18" s="62" t="str">
        <f>'Program 1'!AF44</f>
        <v/>
      </c>
      <c r="AH18" s="62" t="str">
        <f>'Program 1'!AG44</f>
        <v/>
      </c>
      <c r="AI18" s="62" t="str">
        <f>'Program 1'!AH44</f>
        <v/>
      </c>
      <c r="AJ18" s="62" t="str">
        <f>'Program 1'!AI44</f>
        <v/>
      </c>
      <c r="AK18" s="62" t="str">
        <f>'Program 1'!AJ44</f>
        <v/>
      </c>
      <c r="AL18" s="62" t="str">
        <f>'Program 1'!AK44</f>
        <v/>
      </c>
      <c r="AM18" s="62" t="str">
        <f>'Program 1'!AL44</f>
        <v/>
      </c>
      <c r="AO18" t="s">
        <v>10</v>
      </c>
      <c r="AP18" t="s">
        <v>68</v>
      </c>
      <c r="AR18">
        <f>$AR$6</f>
        <v>65</v>
      </c>
      <c r="AS18" s="7">
        <f>(SUMIFS(STAFF_DATA[Jan-26],STAFF_DATA[[Type]:[Type]],$AO18,STAFF_DATA[[Country]:[Country]],$AP18,STAFF_DATA[[Program]:[Program]],$AO$12)+SUMIFS(STAFF_DATA[Jan-26],STAFF_DATA[[Type]:[Type]],$AO18,STAFF_DATA[[Country]:[Country]],$AQ18,STAFF_DATA[[Program]:[Program]],$AO$12))*$AR18</f>
        <v>0</v>
      </c>
      <c r="AT18" s="7">
        <f>(SUMIFS(STAFF_DATA[Feb-26],STAFF_DATA[[Type]:[Type]],$AO18,STAFF_DATA[[Country]:[Country]],$AP18,STAFF_DATA[[Program]:[Program]],$AO$12)+SUMIFS(STAFF_DATA[Feb-26],STAFF_DATA[[Type]:[Type]],$AO18,STAFF_DATA[[Country]:[Country]],$AQ18,STAFF_DATA[[Program]:[Program]],$AO$12))*$AR18</f>
        <v>0</v>
      </c>
      <c r="AU18" s="7">
        <f>(SUMIFS(STAFF_DATA[Mar-26],STAFF_DATA[[Type]:[Type]],$AO18,STAFF_DATA[[Country]:[Country]],$AP18,STAFF_DATA[[Program]:[Program]],$AO$12)+SUMIFS(STAFF_DATA[Mar-26],STAFF_DATA[[Type]:[Type]],$AO18,STAFF_DATA[[Country]:[Country]],$AQ18,STAFF_DATA[[Program]:[Program]],$AO$12))*$AR18</f>
        <v>0</v>
      </c>
      <c r="AV18" s="7">
        <f>(SUMIFS(STAFF_DATA[Apr-26],STAFF_DATA[[Type]:[Type]],$AO18,STAFF_DATA[[Country]:[Country]],$AP18,STAFF_DATA[[Program]:[Program]],$AO$12)+SUMIFS(STAFF_DATA[Apr-26],STAFF_DATA[[Type]:[Type]],$AO18,STAFF_DATA[[Country]:[Country]],$AQ18,STAFF_DATA[[Program]:[Program]],$AO$12))*$AR18</f>
        <v>0</v>
      </c>
      <c r="AW18" s="7">
        <f>(SUMIFS(STAFF_DATA[May-26],STAFF_DATA[[Type]:[Type]],$AO18,STAFF_DATA[[Country]:[Country]],$AP18,STAFF_DATA[[Program]:[Program]],$AO$12)+SUMIFS(STAFF_DATA[May-26],STAFF_DATA[[Type]:[Type]],$AO18,STAFF_DATA[[Country]:[Country]],$AQ18,STAFF_DATA[[Program]:[Program]],$AO$12))*$AR18</f>
        <v>0</v>
      </c>
      <c r="AX18" s="7">
        <f>(SUMIFS(STAFF_DATA[Jun-26],STAFF_DATA[[Type]:[Type]],$AO18,STAFF_DATA[[Country]:[Country]],$AP18,STAFF_DATA[[Program]:[Program]],$AO$12)+SUMIFS(STAFF_DATA[Jun-26],STAFF_DATA[[Type]:[Type]],$AO18,STAFF_DATA[[Country]:[Country]],$AQ18,STAFF_DATA[[Program]:[Program]],$AO$12))*$AR18</f>
        <v>0</v>
      </c>
      <c r="AY18" s="7">
        <f>(SUMIFS(STAFF_DATA[Jul-26],STAFF_DATA[[Type]:[Type]],$AO18,STAFF_DATA[[Country]:[Country]],$AP18,STAFF_DATA[[Program]:[Program]],$AO$12)+SUMIFS(STAFF_DATA[Jul-26],STAFF_DATA[[Type]:[Type]],$AO18,STAFF_DATA[[Country]:[Country]],$AQ18,STAFF_DATA[[Program]:[Program]],$AO$12))*$AR18</f>
        <v>0</v>
      </c>
      <c r="AZ18" s="7">
        <f>(SUMIFS(STAFF_DATA[Aug-26],STAFF_DATA[[Type]:[Type]],$AO18,STAFF_DATA[[Country]:[Country]],$AP18,STAFF_DATA[[Program]:[Program]],$AO$12)+SUMIFS(STAFF_DATA[Aug-26],STAFF_DATA[[Type]:[Type]],$AO18,STAFF_DATA[[Country]:[Country]],$AQ18,STAFF_DATA[[Program]:[Program]],$AO$12))*$AR18</f>
        <v>0</v>
      </c>
      <c r="BA18" s="7">
        <f>(SUMIFS(STAFF_DATA[Sep-26],STAFF_DATA[[Type]:[Type]],$AO18,STAFF_DATA[[Country]:[Country]],$AP18,STAFF_DATA[[Program]:[Program]],$AO$12)+SUMIFS(STAFF_DATA[Sep-26],STAFF_DATA[[Type]:[Type]],$AO18,STAFF_DATA[[Country]:[Country]],$AQ18,STAFF_DATA[[Program]:[Program]],$AO$12))*$AR18</f>
        <v>0</v>
      </c>
      <c r="BB18" s="7">
        <f>(SUMIFS(STAFF_DATA[Oct-26],STAFF_DATA[[Type]:[Type]],$AO18,STAFF_DATA[[Country]:[Country]],$AP18,STAFF_DATA[[Program]:[Program]],$AO$12)+SUMIFS(STAFF_DATA[Oct-26],STAFF_DATA[[Type]:[Type]],$AO18,STAFF_DATA[[Country]:[Country]],$AQ18,STAFF_DATA[[Program]:[Program]],$AO$12))*$AR18</f>
        <v>0</v>
      </c>
      <c r="BC18" s="7">
        <f>(SUMIFS(STAFF_DATA[Nov-26],STAFF_DATA[[Type]:[Type]],$AO18,STAFF_DATA[[Country]:[Country]],$AP18,STAFF_DATA[[Program]:[Program]],$AO$12)+SUMIFS(STAFF_DATA[Nov-26],STAFF_DATA[[Type]:[Type]],$AO18,STAFF_DATA[[Country]:[Country]],$AQ18,STAFF_DATA[[Program]:[Program]],$AO$12))*$AR18</f>
        <v>0</v>
      </c>
      <c r="BD18" s="7">
        <f>(SUMIFS(STAFF_DATA[Dec-26],STAFF_DATA[[Type]:[Type]],$AO18,STAFF_DATA[[Country]:[Country]],$AP18,STAFF_DATA[[Program]:[Program]],$AO$12)+SUMIFS(STAFF_DATA[Dec-26],STAFF_DATA[[Type]:[Type]],$AO18,STAFF_DATA[[Country]:[Country]],$AQ18,STAFF_DATA[[Program]:[Program]],$AO$12))*$AR18</f>
        <v>0</v>
      </c>
      <c r="BE18" s="68">
        <f t="shared" si="3"/>
        <v>0</v>
      </c>
    </row>
    <row r="19" spans="2:57" ht="15.75" thickBot="1" x14ac:dyDescent="0.3">
      <c r="B19" t="str">
        <f>IF('Program 1'!A45="","",'Program 1'!A45)</f>
        <v>Program 1</v>
      </c>
      <c r="C19" t="str">
        <f>IF('Program 1'!B45="","",'Program 1'!B45)</f>
        <v>Grover Cleveland</v>
      </c>
      <c r="D19" t="str">
        <f>IF('Program 1'!C45="","",'Program 1'!C45)</f>
        <v>Software Engineer</v>
      </c>
      <c r="E19" t="str">
        <f>IF('Program 1'!D45="","",'Program 1'!D45)</f>
        <v>Contractor</v>
      </c>
      <c r="F19" t="str">
        <f>IF('Program 1'!E45="","",'Program 1'!E45)</f>
        <v/>
      </c>
      <c r="G19" t="str">
        <f>IF('Program 1'!F45="","",'Program 1'!F45)</f>
        <v>Jersey City</v>
      </c>
      <c r="H19" t="str">
        <f>IF('Program 1'!G45="","",'Program 1'!G45)</f>
        <v>New Jersey</v>
      </c>
      <c r="I19" t="str">
        <f>IF('Program 1'!H45="","",'Program 1'!H45)</f>
        <v>United States</v>
      </c>
      <c r="J19" s="61">
        <f>IF('Program 1'!I45="","",'Program 1'!I45)</f>
        <v>39449</v>
      </c>
      <c r="K19" s="61" t="str">
        <f>IF('Program 1'!J45="","",'Program 1'!J45)</f>
        <v/>
      </c>
      <c r="L19" t="str">
        <f>IF('Program 1'!K45="","",'Program 1'!K45)</f>
        <v>Elevation Consulting</v>
      </c>
      <c r="M19" s="63">
        <f>'Program 1'!L45</f>
        <v>65</v>
      </c>
      <c r="N19" s="64">
        <v>160</v>
      </c>
      <c r="O19" s="64">
        <v>152</v>
      </c>
      <c r="P19" s="64">
        <v>176</v>
      </c>
      <c r="Q19" s="64">
        <v>176</v>
      </c>
      <c r="R19" s="64">
        <v>160</v>
      </c>
      <c r="S19" s="64">
        <v>168</v>
      </c>
      <c r="T19" s="64">
        <v>176</v>
      </c>
      <c r="U19" s="64">
        <v>168</v>
      </c>
      <c r="V19" s="64">
        <v>168</v>
      </c>
      <c r="W19" s="64">
        <v>176</v>
      </c>
      <c r="X19" s="64">
        <v>160</v>
      </c>
      <c r="Y19" s="64">
        <v>176</v>
      </c>
      <c r="Z19" s="64">
        <v>2016</v>
      </c>
      <c r="AA19" s="7">
        <v>131040</v>
      </c>
      <c r="AB19" s="62" t="str">
        <f>'Program 1'!AA45</f>
        <v/>
      </c>
      <c r="AC19" s="62" t="str">
        <f>'Program 1'!AB45</f>
        <v/>
      </c>
      <c r="AD19" s="62" t="str">
        <f>'Program 1'!AC45</f>
        <v/>
      </c>
      <c r="AE19" s="62" t="str">
        <f>'Program 1'!AD45</f>
        <v/>
      </c>
      <c r="AF19" s="62" t="str">
        <f>'Program 1'!AE45</f>
        <v/>
      </c>
      <c r="AG19" s="62" t="str">
        <f>'Program 1'!AF45</f>
        <v/>
      </c>
      <c r="AH19" s="62" t="str">
        <f>'Program 1'!AG45</f>
        <v/>
      </c>
      <c r="AI19" s="62" t="str">
        <f>'Program 1'!AH45</f>
        <v/>
      </c>
      <c r="AJ19" s="62" t="str">
        <f>'Program 1'!AI45</f>
        <v/>
      </c>
      <c r="AK19" s="62" t="str">
        <f>'Program 1'!AJ45</f>
        <v/>
      </c>
      <c r="AL19" s="62" t="str">
        <f>'Program 1'!AK45</f>
        <v/>
      </c>
      <c r="AM19" s="62" t="str">
        <f>'Program 1'!AL45</f>
        <v/>
      </c>
      <c r="AO19" t="s">
        <v>10</v>
      </c>
      <c r="AP19" t="s">
        <v>70</v>
      </c>
      <c r="AQ19" t="s">
        <v>69</v>
      </c>
      <c r="AR19">
        <f>$AR$7</f>
        <v>25</v>
      </c>
      <c r="AS19" s="67">
        <f>(SUMIFS(STAFF_DATA[Jan-26],STAFF_DATA[[Type]:[Type]],$AO19,STAFF_DATA[[Country]:[Country]],$AP19,STAFF_DATA[[Program]:[Program]],$AO$12)+SUMIFS(STAFF_DATA[Jan-26],STAFF_DATA[[Type]:[Type]],$AO19,STAFF_DATA[[Country]:[Country]],$AQ19,STAFF_DATA[[Program]:[Program]],$AO$12))*$AR19</f>
        <v>0</v>
      </c>
      <c r="AT19" s="67">
        <f>(SUMIFS(STAFF_DATA[Feb-26],STAFF_DATA[[Type]:[Type]],$AO19,STAFF_DATA[[Country]:[Country]],$AP19,STAFF_DATA[[Program]:[Program]],$AO$12)+SUMIFS(STAFF_DATA[Feb-26],STAFF_DATA[[Type]:[Type]],$AO19,STAFF_DATA[[Country]:[Country]],$AQ19,STAFF_DATA[[Program]:[Program]],$AO$12))*$AR19</f>
        <v>0</v>
      </c>
      <c r="AU19" s="67">
        <f>(SUMIFS(STAFF_DATA[Mar-26],STAFF_DATA[[Type]:[Type]],$AO19,STAFF_DATA[[Country]:[Country]],$AP19,STAFF_DATA[[Program]:[Program]],$AO$12)+SUMIFS(STAFF_DATA[Mar-26],STAFF_DATA[[Type]:[Type]],$AO19,STAFF_DATA[[Country]:[Country]],$AQ19,STAFF_DATA[[Program]:[Program]],$AO$12))*$AR19</f>
        <v>0</v>
      </c>
      <c r="AV19" s="67">
        <f>(SUMIFS(STAFF_DATA[Apr-26],STAFF_DATA[[Type]:[Type]],$AO19,STAFF_DATA[[Country]:[Country]],$AP19,STAFF_DATA[[Program]:[Program]],$AO$12)+SUMIFS(STAFF_DATA[Apr-26],STAFF_DATA[[Type]:[Type]],$AO19,STAFF_DATA[[Country]:[Country]],$AQ19,STAFF_DATA[[Program]:[Program]],$AO$12))*$AR19</f>
        <v>0</v>
      </c>
      <c r="AW19" s="67">
        <f>(SUMIFS(STAFF_DATA[May-26],STAFF_DATA[[Type]:[Type]],$AO19,STAFF_DATA[[Country]:[Country]],$AP19,STAFF_DATA[[Program]:[Program]],$AO$12)+SUMIFS(STAFF_DATA[May-26],STAFF_DATA[[Type]:[Type]],$AO19,STAFF_DATA[[Country]:[Country]],$AQ19,STAFF_DATA[[Program]:[Program]],$AO$12))*$AR19</f>
        <v>0</v>
      </c>
      <c r="AX19" s="67">
        <f>(SUMIFS(STAFF_DATA[Jun-26],STAFF_DATA[[Type]:[Type]],$AO19,STAFF_DATA[[Country]:[Country]],$AP19,STAFF_DATA[[Program]:[Program]],$AO$12)+SUMIFS(STAFF_DATA[Jun-26],STAFF_DATA[[Type]:[Type]],$AO19,STAFF_DATA[[Country]:[Country]],$AQ19,STAFF_DATA[[Program]:[Program]],$AO$12))*$AR19</f>
        <v>0</v>
      </c>
      <c r="AY19" s="67">
        <f>(SUMIFS(STAFF_DATA[Jul-26],STAFF_DATA[[Type]:[Type]],$AO19,STAFF_DATA[[Country]:[Country]],$AP19,STAFF_DATA[[Program]:[Program]],$AO$12)+SUMIFS(STAFF_DATA[Jul-26],STAFF_DATA[[Type]:[Type]],$AO19,STAFF_DATA[[Country]:[Country]],$AQ19,STAFF_DATA[[Program]:[Program]],$AO$12))*$AR19</f>
        <v>0</v>
      </c>
      <c r="AZ19" s="67">
        <f>(SUMIFS(STAFF_DATA[Aug-26],STAFF_DATA[[Type]:[Type]],$AO19,STAFF_DATA[[Country]:[Country]],$AP19,STAFF_DATA[[Program]:[Program]],$AO$12)+SUMIFS(STAFF_DATA[Aug-26],STAFF_DATA[[Type]:[Type]],$AO19,STAFF_DATA[[Country]:[Country]],$AQ19,STAFF_DATA[[Program]:[Program]],$AO$12))*$AR19</f>
        <v>0</v>
      </c>
      <c r="BA19" s="67">
        <f>(SUMIFS(STAFF_DATA[Sep-26],STAFF_DATA[[Type]:[Type]],$AO19,STAFF_DATA[[Country]:[Country]],$AP19,STAFF_DATA[[Program]:[Program]],$AO$12)+SUMIFS(STAFF_DATA[Sep-26],STAFF_DATA[[Type]:[Type]],$AO19,STAFF_DATA[[Country]:[Country]],$AQ19,STAFF_DATA[[Program]:[Program]],$AO$12))*$AR19</f>
        <v>0</v>
      </c>
      <c r="BB19" s="67">
        <f>(SUMIFS(STAFF_DATA[Oct-26],STAFF_DATA[[Type]:[Type]],$AO19,STAFF_DATA[[Country]:[Country]],$AP19,STAFF_DATA[[Program]:[Program]],$AO$12)+SUMIFS(STAFF_DATA[Oct-26],STAFF_DATA[[Type]:[Type]],$AO19,STAFF_DATA[[Country]:[Country]],$AQ19,STAFF_DATA[[Program]:[Program]],$AO$12))*$AR19</f>
        <v>0</v>
      </c>
      <c r="BC19" s="67">
        <f>(SUMIFS(STAFF_DATA[Nov-26],STAFF_DATA[[Type]:[Type]],$AO19,STAFF_DATA[[Country]:[Country]],$AP19,STAFF_DATA[[Program]:[Program]],$AO$12)+SUMIFS(STAFF_DATA[Nov-26],STAFF_DATA[[Type]:[Type]],$AO19,STAFF_DATA[[Country]:[Country]],$AQ19,STAFF_DATA[[Program]:[Program]],$AO$12))*$AR19</f>
        <v>0</v>
      </c>
      <c r="BD19" s="71">
        <f>(SUMIFS(STAFF_DATA[Dec-26],STAFF_DATA[[Type]:[Type]],$AO19,STAFF_DATA[[Country]:[Country]],$AP19,STAFF_DATA[[Program]:[Program]],$AO$12)+SUMIFS(STAFF_DATA[Dec-26],STAFF_DATA[[Type]:[Type]],$AO19,STAFF_DATA[[Country]:[Country]],$AQ19,STAFF_DATA[[Program]:[Program]],$AO$12))*$AR19</f>
        <v>0</v>
      </c>
      <c r="BE19" s="69">
        <f t="shared" si="3"/>
        <v>0</v>
      </c>
    </row>
    <row r="20" spans="2:57" x14ac:dyDescent="0.25">
      <c r="B20" t="str">
        <f>IF('Program 1'!A46="","",'Program 1'!A46)</f>
        <v>Program 1</v>
      </c>
      <c r="C20" t="str">
        <f>IF('Program 1'!B46="","",'Program 1'!B46)</f>
        <v>Harry S. Truman</v>
      </c>
      <c r="D20" t="str">
        <f>IF('Program 1'!C46="","",'Program 1'!C46)</f>
        <v>Data Engineer</v>
      </c>
      <c r="E20" t="str">
        <f>IF('Program 1'!D46="","",'Program 1'!D46)</f>
        <v>Contractor</v>
      </c>
      <c r="F20" t="str">
        <f>IF('Program 1'!E46="","",'Program 1'!E46)</f>
        <v>Transfer Out</v>
      </c>
      <c r="G20" t="str">
        <f>IF('Program 1'!F46="","",'Program 1'!F46)</f>
        <v>Bangalore</v>
      </c>
      <c r="H20" t="str">
        <f>IF('Program 1'!G46="","",'Program 1'!G46)</f>
        <v>Karnataka</v>
      </c>
      <c r="I20" t="str">
        <f>IF('Program 1'!H46="","",'Program 1'!H46)</f>
        <v>India</v>
      </c>
      <c r="J20" s="61">
        <f>IF('Program 1'!I46="","",'Program 1'!I46)</f>
        <v>39307</v>
      </c>
      <c r="K20" s="61" t="str">
        <f>IF('Program 1'!J46="","",'Program 1'!J46)</f>
        <v/>
      </c>
      <c r="L20" t="str">
        <f>IF('Program 1'!K46="","",'Program 1'!K46)</f>
        <v>ABC Company</v>
      </c>
      <c r="M20" s="63">
        <f>'Program 1'!L46</f>
        <v>25</v>
      </c>
      <c r="N20" s="64">
        <v>160</v>
      </c>
      <c r="O20" s="64">
        <v>152</v>
      </c>
      <c r="P20" s="64">
        <v>176</v>
      </c>
      <c r="Q20" s="64">
        <v>176</v>
      </c>
      <c r="R20" s="64"/>
      <c r="S20" s="64"/>
      <c r="T20" s="64"/>
      <c r="U20" s="64"/>
      <c r="V20" s="64"/>
      <c r="W20" s="64"/>
      <c r="X20" s="64"/>
      <c r="Y20" s="64"/>
      <c r="Z20" s="64">
        <v>664</v>
      </c>
      <c r="AA20" s="7">
        <v>16600</v>
      </c>
      <c r="AB20" s="62" t="str">
        <f>'Program 1'!AA46</f>
        <v/>
      </c>
      <c r="AC20" s="62" t="str">
        <f>'Program 1'!AB46</f>
        <v/>
      </c>
      <c r="AD20" s="62" t="str">
        <f>'Program 1'!AC46</f>
        <v/>
      </c>
      <c r="AE20" s="62" t="str">
        <f>'Program 1'!AD46</f>
        <v/>
      </c>
      <c r="AF20" s="62" t="str">
        <f>'Program 1'!AE46</f>
        <v>Transfer Out</v>
      </c>
      <c r="AG20" s="62" t="str">
        <f>'Program 1'!AF46</f>
        <v/>
      </c>
      <c r="AH20" s="62" t="str">
        <f>'Program 1'!AG46</f>
        <v/>
      </c>
      <c r="AI20" s="62" t="str">
        <f>'Program 1'!AH46</f>
        <v/>
      </c>
      <c r="AJ20" s="62" t="str">
        <f>'Program 1'!AI46</f>
        <v/>
      </c>
      <c r="AK20" s="62" t="str">
        <f>'Program 1'!AJ46</f>
        <v/>
      </c>
      <c r="AL20" s="62" t="str">
        <f>'Program 1'!AK46</f>
        <v/>
      </c>
      <c r="AM20" s="62" t="str">
        <f>'Program 1'!AL46</f>
        <v/>
      </c>
      <c r="AS20" s="70">
        <f t="shared" ref="AS20:BE20" si="4">SUM(AS14:AS19)</f>
        <v>207920</v>
      </c>
      <c r="AT20" s="70">
        <f t="shared" si="4"/>
        <v>196160</v>
      </c>
      <c r="AU20" s="70">
        <f t="shared" si="4"/>
        <v>199640</v>
      </c>
      <c r="AV20" s="70">
        <f t="shared" si="4"/>
        <v>193600</v>
      </c>
      <c r="AW20" s="70">
        <f t="shared" si="4"/>
        <v>182440</v>
      </c>
      <c r="AX20" s="70">
        <f t="shared" si="4"/>
        <v>191240</v>
      </c>
      <c r="AY20" s="70">
        <f t="shared" si="4"/>
        <v>200040</v>
      </c>
      <c r="AZ20" s="70">
        <f t="shared" si="4"/>
        <v>184800</v>
      </c>
      <c r="BA20" s="70">
        <f t="shared" si="4"/>
        <v>191240</v>
      </c>
      <c r="BB20" s="70">
        <f t="shared" si="4"/>
        <v>193600</v>
      </c>
      <c r="BC20" s="70">
        <f t="shared" si="4"/>
        <v>182440</v>
      </c>
      <c r="BD20" s="70">
        <f t="shared" si="4"/>
        <v>200040</v>
      </c>
      <c r="BE20" s="70">
        <f t="shared" si="4"/>
        <v>2323160</v>
      </c>
    </row>
    <row r="21" spans="2:57" x14ac:dyDescent="0.25">
      <c r="B21" t="str">
        <f>IF('Program 1'!A47="","",'Program 1'!A47)</f>
        <v>Program 1</v>
      </c>
      <c r="C21" t="str">
        <f>IF('Program 1'!B47="","",'Program 1'!B47)</f>
        <v>Herbert Clark Hoover</v>
      </c>
      <c r="D21" t="str">
        <f>IF('Program 1'!C47="","",'Program 1'!C47)</f>
        <v>QA Engineers</v>
      </c>
      <c r="E21" t="str">
        <f>IF('Program 1'!D47="","",'Program 1'!D47)</f>
        <v>Employee</v>
      </c>
      <c r="F21" t="str">
        <f>IF('Program 1'!E47="","",'Program 1'!E47)</f>
        <v>Transfer Out</v>
      </c>
      <c r="G21" t="str">
        <f>IF('Program 1'!F47="","",'Program 1'!F47)</f>
        <v>Hackensack</v>
      </c>
      <c r="H21" t="str">
        <f>IF('Program 1'!G47="","",'Program 1'!G47)</f>
        <v>New Jersey</v>
      </c>
      <c r="I21" t="str">
        <f>IF('Program 1'!H47="","",'Program 1'!H47)</f>
        <v>United States</v>
      </c>
      <c r="J21" s="61">
        <f>IF('Program 1'!I47="","",'Program 1'!I47)</f>
        <v>45943</v>
      </c>
      <c r="K21" s="61" t="str">
        <f>IF('Program 1'!J47="","",'Program 1'!J47)</f>
        <v/>
      </c>
      <c r="L21" t="str">
        <f>IF('Program 1'!K47="","",'Program 1'!K47)</f>
        <v/>
      </c>
      <c r="M21" s="63">
        <f>'Program 1'!L47</f>
        <v>95</v>
      </c>
      <c r="N21" s="64">
        <v>176</v>
      </c>
      <c r="O21" s="64">
        <v>160</v>
      </c>
      <c r="P21" s="64">
        <v>176</v>
      </c>
      <c r="Q21" s="64"/>
      <c r="R21" s="64"/>
      <c r="S21" s="64"/>
      <c r="T21" s="64"/>
      <c r="U21" s="64"/>
      <c r="V21" s="64"/>
      <c r="W21" s="64"/>
      <c r="X21" s="64"/>
      <c r="Y21" s="64"/>
      <c r="Z21" s="64">
        <v>512</v>
      </c>
      <c r="AA21" s="7">
        <v>48640</v>
      </c>
      <c r="AB21" s="62" t="str">
        <f>'Program 1'!AA47</f>
        <v/>
      </c>
      <c r="AC21" s="62" t="str">
        <f>'Program 1'!AB47</f>
        <v/>
      </c>
      <c r="AD21" s="62" t="str">
        <f>'Program 1'!AC47</f>
        <v/>
      </c>
      <c r="AE21" s="62" t="str">
        <f>'Program 1'!AD47</f>
        <v>Transfer Out</v>
      </c>
      <c r="AF21" s="62" t="str">
        <f>'Program 1'!AE47</f>
        <v/>
      </c>
      <c r="AG21" s="62" t="str">
        <f>'Program 1'!AF47</f>
        <v/>
      </c>
      <c r="AH21" s="62" t="str">
        <f>'Program 1'!AG47</f>
        <v/>
      </c>
      <c r="AI21" s="62" t="str">
        <f>'Program 1'!AH47</f>
        <v/>
      </c>
      <c r="AJ21" s="62" t="str">
        <f>'Program 1'!AI47</f>
        <v/>
      </c>
      <c r="AK21" s="62" t="str">
        <f>'Program 1'!AJ47</f>
        <v/>
      </c>
      <c r="AL21" s="62" t="str">
        <f>'Program 1'!AK47</f>
        <v/>
      </c>
      <c r="AM21" s="62" t="str">
        <f>'Program 1'!AL47</f>
        <v/>
      </c>
    </row>
    <row r="22" spans="2:57" x14ac:dyDescent="0.25">
      <c r="B22" t="str">
        <f>IF('Program 1'!A48="","",'Program 1'!A48)</f>
        <v>Program 1</v>
      </c>
      <c r="C22" t="str">
        <f>IF('Program 1'!B48="","",'Program 1'!B48)</f>
        <v>James Abram Garfield</v>
      </c>
      <c r="D22" t="str">
        <f>IF('Program 1'!C48="","",'Program 1'!C48)</f>
        <v>QA Engineers</v>
      </c>
      <c r="E22" t="str">
        <f>IF('Program 1'!D48="","",'Program 1'!D48)</f>
        <v>Employee</v>
      </c>
      <c r="F22" t="str">
        <f>IF('Program 1'!E48="","",'Program 1'!E48)</f>
        <v/>
      </c>
      <c r="G22" t="str">
        <f>IF('Program 1'!F48="","",'Program 1'!F48)</f>
        <v>Mumbai</v>
      </c>
      <c r="H22" t="str">
        <f>IF('Program 1'!G48="","",'Program 1'!G48)</f>
        <v>Maharashtra</v>
      </c>
      <c r="I22" t="str">
        <f>IF('Program 1'!H48="","",'Program 1'!H48)</f>
        <v>India</v>
      </c>
      <c r="J22" s="61">
        <f>IF('Program 1'!I48="","",'Program 1'!I48)</f>
        <v>45110</v>
      </c>
      <c r="K22" s="61" t="str">
        <f>IF('Program 1'!J48="","",'Program 1'!J48)</f>
        <v/>
      </c>
      <c r="L22" t="str">
        <f>IF('Program 1'!K48="","",'Program 1'!K48)</f>
        <v/>
      </c>
      <c r="M22" s="63">
        <f>'Program 1'!L48</f>
        <v>35</v>
      </c>
      <c r="N22" s="64">
        <v>176</v>
      </c>
      <c r="O22" s="64">
        <v>160</v>
      </c>
      <c r="P22" s="64">
        <v>176</v>
      </c>
      <c r="Q22" s="64">
        <v>176</v>
      </c>
      <c r="R22" s="64">
        <v>168</v>
      </c>
      <c r="S22" s="64">
        <v>176</v>
      </c>
      <c r="T22" s="64">
        <v>184</v>
      </c>
      <c r="U22" s="64">
        <v>168</v>
      </c>
      <c r="V22" s="64">
        <v>176</v>
      </c>
      <c r="W22" s="64">
        <v>176</v>
      </c>
      <c r="X22" s="64">
        <v>168</v>
      </c>
      <c r="Y22" s="64">
        <v>184</v>
      </c>
      <c r="Z22" s="64">
        <v>2088</v>
      </c>
      <c r="AA22" s="7">
        <v>73080</v>
      </c>
      <c r="AB22" s="62" t="str">
        <f>'Program 1'!AA48</f>
        <v/>
      </c>
      <c r="AC22" s="62" t="str">
        <f>'Program 1'!AB48</f>
        <v/>
      </c>
      <c r="AD22" s="62" t="str">
        <f>'Program 1'!AC48</f>
        <v/>
      </c>
      <c r="AE22" s="62" t="str">
        <f>'Program 1'!AD48</f>
        <v/>
      </c>
      <c r="AF22" s="62" t="str">
        <f>'Program 1'!AE48</f>
        <v/>
      </c>
      <c r="AG22" s="62" t="str">
        <f>'Program 1'!AF48</f>
        <v/>
      </c>
      <c r="AH22" s="62" t="str">
        <f>'Program 1'!AG48</f>
        <v/>
      </c>
      <c r="AI22" s="62" t="str">
        <f>'Program 1'!AH48</f>
        <v/>
      </c>
      <c r="AJ22" s="62" t="str">
        <f>'Program 1'!AI48</f>
        <v/>
      </c>
      <c r="AK22" s="62" t="str">
        <f>'Program 1'!AJ48</f>
        <v/>
      </c>
      <c r="AL22" s="62" t="str">
        <f>'Program 1'!AK48</f>
        <v/>
      </c>
      <c r="AM22" s="62" t="str">
        <f>'Program 1'!AL48</f>
        <v/>
      </c>
      <c r="AO22" s="1" t="str">
        <f>'Program 3'!$B$1</f>
        <v>Program 3</v>
      </c>
    </row>
    <row r="23" spans="2:57" x14ac:dyDescent="0.25">
      <c r="B23" t="str">
        <f>IF('Program 1'!A49="","",'Program 1'!A49)</f>
        <v>Program 1</v>
      </c>
      <c r="C23" t="str">
        <f>IF('Program 1'!B49="","",'Program 1'!B49)</f>
        <v>James Buchanan</v>
      </c>
      <c r="D23" t="str">
        <f>IF('Program 1'!C49="","",'Program 1'!C49)</f>
        <v>Developer</v>
      </c>
      <c r="E23" t="str">
        <f>IF('Program 1'!D49="","",'Program 1'!D49)</f>
        <v>Contractor</v>
      </c>
      <c r="F23" t="str">
        <f>IF('Program 1'!E49="","",'Program 1'!E49)</f>
        <v>New Hire</v>
      </c>
      <c r="G23" t="str">
        <f>IF('Program 1'!F49="","",'Program 1'!F49)</f>
        <v>Las Colinas</v>
      </c>
      <c r="H23" t="str">
        <f>IF('Program 1'!G49="","",'Program 1'!G49)</f>
        <v>Texas</v>
      </c>
      <c r="I23" t="str">
        <f>IF('Program 1'!H49="","",'Program 1'!H49)</f>
        <v>United States</v>
      </c>
      <c r="J23" s="61">
        <f>IF('Program 1'!I49="","",'Program 1'!I49)</f>
        <v>46085</v>
      </c>
      <c r="K23" s="61" t="str">
        <f>IF('Program 1'!J49="","",'Program 1'!J49)</f>
        <v/>
      </c>
      <c r="L23" t="str">
        <f>IF('Program 1'!K49="","",'Program 1'!K49)</f>
        <v>ABC Company</v>
      </c>
      <c r="M23" s="63">
        <f>'Program 1'!L49</f>
        <v>65</v>
      </c>
      <c r="N23" s="64"/>
      <c r="O23" s="64"/>
      <c r="P23" s="64">
        <v>176</v>
      </c>
      <c r="Q23" s="64">
        <v>176</v>
      </c>
      <c r="R23" s="64">
        <v>160</v>
      </c>
      <c r="S23" s="64">
        <v>168</v>
      </c>
      <c r="T23" s="64">
        <v>176</v>
      </c>
      <c r="U23" s="64">
        <v>168</v>
      </c>
      <c r="V23" s="64">
        <v>168</v>
      </c>
      <c r="W23" s="64">
        <v>176</v>
      </c>
      <c r="X23" s="64">
        <v>160</v>
      </c>
      <c r="Y23" s="64">
        <v>176</v>
      </c>
      <c r="Z23" s="64">
        <v>1704</v>
      </c>
      <c r="AA23" s="7">
        <v>110760</v>
      </c>
      <c r="AB23" s="62" t="str">
        <f>'Program 1'!AA49</f>
        <v/>
      </c>
      <c r="AC23" s="62" t="str">
        <f>'Program 1'!AB49</f>
        <v/>
      </c>
      <c r="AD23" s="62" t="str">
        <f>'Program 1'!AC49</f>
        <v>New Hire</v>
      </c>
      <c r="AE23" s="62" t="str">
        <f>'Program 1'!AD49</f>
        <v/>
      </c>
      <c r="AF23" s="62" t="str">
        <f>'Program 1'!AE49</f>
        <v/>
      </c>
      <c r="AG23" s="62" t="str">
        <f>'Program 1'!AF49</f>
        <v/>
      </c>
      <c r="AH23" s="62" t="str">
        <f>'Program 1'!AG49</f>
        <v/>
      </c>
      <c r="AI23" s="62" t="str">
        <f>'Program 1'!AH49</f>
        <v/>
      </c>
      <c r="AJ23" s="62" t="str">
        <f>'Program 1'!AI49</f>
        <v/>
      </c>
      <c r="AK23" s="62" t="str">
        <f>'Program 1'!AJ49</f>
        <v/>
      </c>
      <c r="AL23" s="62" t="str">
        <f>'Program 1'!AK49</f>
        <v/>
      </c>
      <c r="AM23" s="62" t="str">
        <f>'Program 1'!AL49</f>
        <v/>
      </c>
      <c r="AO23" s="1" t="s">
        <v>63</v>
      </c>
      <c r="AP23" s="1" t="s">
        <v>279</v>
      </c>
      <c r="AQ23" s="1" t="s">
        <v>280</v>
      </c>
      <c r="AR23" s="1" t="s">
        <v>132</v>
      </c>
      <c r="AS23" s="1" t="s">
        <v>92</v>
      </c>
      <c r="AT23" s="1" t="s">
        <v>93</v>
      </c>
      <c r="AU23" s="1" t="s">
        <v>94</v>
      </c>
      <c r="AV23" s="1" t="s">
        <v>95</v>
      </c>
      <c r="AW23" s="1" t="s">
        <v>96</v>
      </c>
      <c r="AX23" s="1" t="s">
        <v>97</v>
      </c>
      <c r="AY23" s="1" t="s">
        <v>98</v>
      </c>
      <c r="AZ23" s="1" t="s">
        <v>99</v>
      </c>
      <c r="BA23" s="1" t="s">
        <v>100</v>
      </c>
      <c r="BB23" s="1" t="s">
        <v>101</v>
      </c>
      <c r="BC23" s="1" t="s">
        <v>102</v>
      </c>
      <c r="BD23" s="1" t="s">
        <v>103</v>
      </c>
      <c r="BE23" s="1" t="s">
        <v>181</v>
      </c>
    </row>
    <row r="24" spans="2:57" x14ac:dyDescent="0.25">
      <c r="B24" t="str">
        <f>IF('Program 1'!A50="","",'Program 1'!A50)</f>
        <v>Program 1</v>
      </c>
      <c r="C24" t="str">
        <f>IF('Program 1'!B50="","",'Program 1'!B50)</f>
        <v>James Knox Polk</v>
      </c>
      <c r="D24" t="str">
        <f>IF('Program 1'!C50="","",'Program 1'!C50)</f>
        <v>Software Engineer</v>
      </c>
      <c r="E24" t="str">
        <f>IF('Program 1'!D50="","",'Program 1'!D50)</f>
        <v>Contractor</v>
      </c>
      <c r="F24" t="str">
        <f>IF('Program 1'!E50="","",'Program 1'!E50)</f>
        <v>New Hire</v>
      </c>
      <c r="G24" t="str">
        <f>IF('Program 1'!F50="","",'Program 1'!F50)</f>
        <v>Bangalore</v>
      </c>
      <c r="H24" t="str">
        <f>IF('Program 1'!G50="","",'Program 1'!G50)</f>
        <v>Karnataka</v>
      </c>
      <c r="I24" t="str">
        <f>IF('Program 1'!H50="","",'Program 1'!H50)</f>
        <v>India</v>
      </c>
      <c r="J24" s="61">
        <f>IF('Program 1'!I50="","",'Program 1'!I50)</f>
        <v>46042</v>
      </c>
      <c r="K24" s="61" t="str">
        <f>IF('Program 1'!J50="","",'Program 1'!J50)</f>
        <v/>
      </c>
      <c r="L24" t="str">
        <f>IF('Program 1'!K50="","",'Program 1'!K50)</f>
        <v>ABC Company</v>
      </c>
      <c r="M24" s="63">
        <f>'Program 1'!L50</f>
        <v>25</v>
      </c>
      <c r="N24" s="64">
        <v>72</v>
      </c>
      <c r="O24" s="64">
        <v>152</v>
      </c>
      <c r="P24" s="64">
        <v>176</v>
      </c>
      <c r="Q24" s="64">
        <v>176</v>
      </c>
      <c r="R24" s="64">
        <v>160</v>
      </c>
      <c r="S24" s="64">
        <v>168</v>
      </c>
      <c r="T24" s="64">
        <v>176</v>
      </c>
      <c r="U24" s="64">
        <v>168</v>
      </c>
      <c r="V24" s="64">
        <v>168</v>
      </c>
      <c r="W24" s="64">
        <v>176</v>
      </c>
      <c r="X24" s="64">
        <v>160</v>
      </c>
      <c r="Y24" s="64">
        <v>176</v>
      </c>
      <c r="Z24" s="64">
        <v>1928</v>
      </c>
      <c r="AA24" s="7">
        <v>48200</v>
      </c>
      <c r="AB24" s="62" t="str">
        <f>'Program 1'!AA50</f>
        <v>New Hire</v>
      </c>
      <c r="AC24" s="62" t="str">
        <f>'Program 1'!AB50</f>
        <v/>
      </c>
      <c r="AD24" s="62" t="str">
        <f>'Program 1'!AC50</f>
        <v/>
      </c>
      <c r="AE24" s="62" t="str">
        <f>'Program 1'!AD50</f>
        <v/>
      </c>
      <c r="AF24" s="62" t="str">
        <f>'Program 1'!AE50</f>
        <v/>
      </c>
      <c r="AG24" s="62" t="str">
        <f>'Program 1'!AF50</f>
        <v/>
      </c>
      <c r="AH24" s="62" t="str">
        <f>'Program 1'!AG50</f>
        <v/>
      </c>
      <c r="AI24" s="62" t="str">
        <f>'Program 1'!AH50</f>
        <v/>
      </c>
      <c r="AJ24" s="62" t="str">
        <f>'Program 1'!AI50</f>
        <v/>
      </c>
      <c r="AK24" s="62" t="str">
        <f>'Program 1'!AJ50</f>
        <v/>
      </c>
      <c r="AL24" s="62" t="str">
        <f>'Program 1'!AK50</f>
        <v/>
      </c>
      <c r="AM24" s="62" t="str">
        <f>'Program 1'!AL50</f>
        <v/>
      </c>
      <c r="AO24" t="s">
        <v>8</v>
      </c>
      <c r="AP24" t="s">
        <v>68</v>
      </c>
      <c r="AR24">
        <f>Reference!$S$5</f>
        <v>95</v>
      </c>
      <c r="AS24" s="7">
        <f>(SUMIFS(STAFF_DATA[Jan-26],STAFF_DATA[[Type]:[Type]],$AO24,STAFF_DATA[[Country]:[Country]],$AP24,STAFF_DATA[[Program]:[Program]],$AO$22)+SUMIFS(STAFF_DATA[Jan-26],STAFF_DATA[[Type]:[Type]],$AO24,STAFF_DATA[[Country]:[Country]],$AQ24,STAFF_DATA[[Program]:[Program]],$AO$22))*$AR24</f>
        <v>192280</v>
      </c>
      <c r="AT24" s="7">
        <f>(SUMIFS(STAFF_DATA[Feb-26],STAFF_DATA[[Type]:[Type]],$AO24,STAFF_DATA[[Country]:[Country]],$AP24,STAFF_DATA[[Program]:[Program]],$AO$22)+SUMIFS(STAFF_DATA[Feb-26],STAFF_DATA[[Type]:[Type]],$AO24,STAFF_DATA[[Country]:[Country]],$AQ24,STAFF_DATA[[Program]:[Program]],$AO$22))*$AR24</f>
        <v>167200</v>
      </c>
      <c r="AU24" s="7">
        <f>(SUMIFS(STAFF_DATA[Mar-26],STAFF_DATA[[Type]:[Type]],$AO24,STAFF_DATA[[Country]:[Country]],$AP24,STAFF_DATA[[Program]:[Program]],$AO$22)+SUMIFS(STAFF_DATA[Mar-26],STAFF_DATA[[Type]:[Type]],$AO24,STAFF_DATA[[Country]:[Country]],$AQ24,STAFF_DATA[[Program]:[Program]],$AO$22))*$AR24</f>
        <v>200640</v>
      </c>
      <c r="AV24" s="7">
        <f>(SUMIFS(STAFF_DATA[Apr-26],STAFF_DATA[[Type]:[Type]],$AO24,STAFF_DATA[[Country]:[Country]],$AP24,STAFF_DATA[[Program]:[Program]],$AO$22)+SUMIFS(STAFF_DATA[Apr-26],STAFF_DATA[[Type]:[Type]],$AO24,STAFF_DATA[[Country]:[Country]],$AQ24,STAFF_DATA[[Program]:[Program]],$AO$22))*$AR24</f>
        <v>200640</v>
      </c>
      <c r="AW24" s="7">
        <f>(SUMIFS(STAFF_DATA[May-26],STAFF_DATA[[Type]:[Type]],$AO24,STAFF_DATA[[Country]:[Country]],$AP24,STAFF_DATA[[Program]:[Program]],$AO$22)+SUMIFS(STAFF_DATA[May-26],STAFF_DATA[[Type]:[Type]],$AO24,STAFF_DATA[[Country]:[Country]],$AQ24,STAFF_DATA[[Program]:[Program]],$AO$22))*$AR24</f>
        <v>191520</v>
      </c>
      <c r="AX24" s="7">
        <f>(SUMIFS(STAFF_DATA[Jun-26],STAFF_DATA[[Type]:[Type]],$AO24,STAFF_DATA[[Country]:[Country]],$AP24,STAFF_DATA[[Program]:[Program]],$AO$22)+SUMIFS(STAFF_DATA[Jun-26],STAFF_DATA[[Type]:[Type]],$AO24,STAFF_DATA[[Country]:[Country]],$AQ24,STAFF_DATA[[Program]:[Program]],$AO$22))*$AR24</f>
        <v>200640</v>
      </c>
      <c r="AY24" s="7">
        <f>(SUMIFS(STAFF_DATA[Jul-26],STAFF_DATA[[Type]:[Type]],$AO24,STAFF_DATA[[Country]:[Country]],$AP24,STAFF_DATA[[Program]:[Program]],$AO$22)+SUMIFS(STAFF_DATA[Jul-26],STAFF_DATA[[Type]:[Type]],$AO24,STAFF_DATA[[Country]:[Country]],$AQ24,STAFF_DATA[[Program]:[Program]],$AO$22))*$AR24</f>
        <v>209760</v>
      </c>
      <c r="AZ24" s="7">
        <f>(SUMIFS(STAFF_DATA[Aug-26],STAFF_DATA[[Type]:[Type]],$AO24,STAFF_DATA[[Country]:[Country]],$AP24,STAFF_DATA[[Program]:[Program]],$AO$22)+SUMIFS(STAFF_DATA[Aug-26],STAFF_DATA[[Type]:[Type]],$AO24,STAFF_DATA[[Country]:[Country]],$AQ24,STAFF_DATA[[Program]:[Program]],$AO$22))*$AR24</f>
        <v>191520</v>
      </c>
      <c r="BA24" s="7">
        <f>(SUMIFS(STAFF_DATA[Sep-26],STAFF_DATA[[Type]:[Type]],$AO24,STAFF_DATA[[Country]:[Country]],$AP24,STAFF_DATA[[Program]:[Program]],$AO$22)+SUMIFS(STAFF_DATA[Sep-26],STAFF_DATA[[Type]:[Type]],$AO24,STAFF_DATA[[Country]:[Country]],$AQ24,STAFF_DATA[[Program]:[Program]],$AO$22))*$AR24</f>
        <v>200640</v>
      </c>
      <c r="BB24" s="7">
        <f>(SUMIFS(STAFF_DATA[Oct-26],STAFF_DATA[[Type]:[Type]],$AO24,STAFF_DATA[[Country]:[Country]],$AP24,STAFF_DATA[[Program]:[Program]],$AO$22)+SUMIFS(STAFF_DATA[Oct-26],STAFF_DATA[[Type]:[Type]],$AO24,STAFF_DATA[[Country]:[Country]],$AQ24,STAFF_DATA[[Program]:[Program]],$AO$22))*$AR24</f>
        <v>200640</v>
      </c>
      <c r="BC24" s="7">
        <f>(SUMIFS(STAFF_DATA[Nov-26],STAFF_DATA[[Type]:[Type]],$AO24,STAFF_DATA[[Country]:[Country]],$AP24,STAFF_DATA[[Program]:[Program]],$AO$22)+SUMIFS(STAFF_DATA[Nov-26],STAFF_DATA[[Type]:[Type]],$AO24,STAFF_DATA[[Country]:[Country]],$AQ24,STAFF_DATA[[Program]:[Program]],$AO$22))*$AR24</f>
        <v>191520</v>
      </c>
      <c r="BD24" s="7">
        <f>(SUMIFS(STAFF_DATA[Dec-26],STAFF_DATA[[Type]:[Type]],$AO24,STAFF_DATA[[Country]:[Country]],$AP24,STAFF_DATA[[Program]:[Program]],$AO$22)+SUMIFS(STAFF_DATA[Dec-26],STAFF_DATA[[Type]:[Type]],$AO24,STAFF_DATA[[Country]:[Country]],$AQ24,STAFF_DATA[[Program]:[Program]],$AO$22))*$AR24</f>
        <v>209760</v>
      </c>
      <c r="BE24" s="68">
        <f>SUM(AS24:BD24)</f>
        <v>2356760</v>
      </c>
    </row>
    <row r="25" spans="2:57" x14ac:dyDescent="0.25">
      <c r="B25" t="str">
        <f>IF('Program 1'!A51="","",'Program 1'!A51)</f>
        <v>Program 1</v>
      </c>
      <c r="C25" t="str">
        <f>IF('Program 1'!B51="","",'Program 1'!B51)</f>
        <v>James Madison</v>
      </c>
      <c r="D25" t="str">
        <f>IF('Program 1'!C51="","",'Program 1'!C51)</f>
        <v>Technical Consultant</v>
      </c>
      <c r="E25" t="str">
        <f>IF('Program 1'!D51="","",'Program 1'!D51)</f>
        <v>SOW</v>
      </c>
      <c r="F25" t="str">
        <f>IF('Program 1'!E51="","",'Program 1'!E51)</f>
        <v/>
      </c>
      <c r="G25" t="str">
        <f>IF('Program 1'!F51="","",'Program 1'!F51)</f>
        <v>Manila</v>
      </c>
      <c r="H25" t="str">
        <f>IF('Program 1'!G51="","",'Program 1'!G51)</f>
        <v>Metro Manila</v>
      </c>
      <c r="I25" t="str">
        <f>IF('Program 1'!H51="","",'Program 1'!H51)</f>
        <v>Philippines</v>
      </c>
      <c r="J25" s="61">
        <f>IF('Program 1'!I51="","",'Program 1'!I51)</f>
        <v>45888</v>
      </c>
      <c r="K25" s="61" t="str">
        <f>IF('Program 1'!J51="","",'Program 1'!J51)</f>
        <v/>
      </c>
      <c r="L25" t="str">
        <f>IF('Program 1'!K51="","",'Program 1'!K51)</f>
        <v>Xero Technologies</v>
      </c>
      <c r="M25" s="63">
        <f>'Program 1'!L51</f>
        <v>25</v>
      </c>
      <c r="N25" s="64">
        <v>160</v>
      </c>
      <c r="O25" s="64">
        <v>152</v>
      </c>
      <c r="P25" s="64">
        <v>176</v>
      </c>
      <c r="Q25" s="64">
        <v>176</v>
      </c>
      <c r="R25" s="64">
        <v>160</v>
      </c>
      <c r="S25" s="64">
        <v>168</v>
      </c>
      <c r="T25" s="64">
        <v>176</v>
      </c>
      <c r="U25" s="64">
        <v>168</v>
      </c>
      <c r="V25" s="64">
        <v>168</v>
      </c>
      <c r="W25" s="64">
        <v>176</v>
      </c>
      <c r="X25" s="64">
        <v>160</v>
      </c>
      <c r="Y25" s="64">
        <v>176</v>
      </c>
      <c r="Z25" s="64">
        <v>2016</v>
      </c>
      <c r="AA25" s="7">
        <v>50400</v>
      </c>
      <c r="AB25" s="62" t="str">
        <f>'Program 1'!AA51</f>
        <v/>
      </c>
      <c r="AC25" s="62" t="str">
        <f>'Program 1'!AB51</f>
        <v/>
      </c>
      <c r="AD25" s="62" t="str">
        <f>'Program 1'!AC51</f>
        <v/>
      </c>
      <c r="AE25" s="62" t="str">
        <f>'Program 1'!AD51</f>
        <v/>
      </c>
      <c r="AF25" s="62" t="str">
        <f>'Program 1'!AE51</f>
        <v/>
      </c>
      <c r="AG25" s="62" t="str">
        <f>'Program 1'!AF51</f>
        <v/>
      </c>
      <c r="AH25" s="62" t="str">
        <f>'Program 1'!AG51</f>
        <v/>
      </c>
      <c r="AI25" s="62" t="str">
        <f>'Program 1'!AH51</f>
        <v/>
      </c>
      <c r="AJ25" s="62" t="str">
        <f>'Program 1'!AI51</f>
        <v/>
      </c>
      <c r="AK25" s="62" t="str">
        <f>'Program 1'!AJ51</f>
        <v/>
      </c>
      <c r="AL25" s="62" t="str">
        <f>'Program 1'!AK51</f>
        <v/>
      </c>
      <c r="AM25" s="62" t="str">
        <f>'Program 1'!AL51</f>
        <v/>
      </c>
      <c r="AO25" t="s">
        <v>8</v>
      </c>
      <c r="AP25" t="s">
        <v>70</v>
      </c>
      <c r="AQ25" t="s">
        <v>69</v>
      </c>
      <c r="AR25">
        <f>Reference!$S$7</f>
        <v>35</v>
      </c>
      <c r="AS25" s="7">
        <f>(SUMIFS(STAFF_DATA[Jan-26],STAFF_DATA[[Type]:[Type]],$AO25,STAFF_DATA[[Country]:[Country]],$AP25,STAFF_DATA[[Program]:[Program]],$AO$22)+SUMIFS(STAFF_DATA[Jan-26],STAFF_DATA[[Type]:[Type]],$AO25,STAFF_DATA[[Country]:[Country]],$AQ25,STAFF_DATA[[Program]:[Program]],$AO$22))*$AR25</f>
        <v>43120</v>
      </c>
      <c r="AT25" s="7">
        <f>(SUMIFS(STAFF_DATA[Feb-26],STAFF_DATA[[Type]:[Type]],$AO25,STAFF_DATA[[Country]:[Country]],$AP25,STAFF_DATA[[Program]:[Program]],$AO$22)+SUMIFS(STAFF_DATA[Feb-26],STAFF_DATA[[Type]:[Type]],$AO25,STAFF_DATA[[Country]:[Country]],$AQ25,STAFF_DATA[[Program]:[Program]],$AO$22))*$AR25</f>
        <v>39200</v>
      </c>
      <c r="AU25" s="7">
        <f>(SUMIFS(STAFF_DATA[Mar-26],STAFF_DATA[[Type]:[Type]],$AO25,STAFF_DATA[[Country]:[Country]],$AP25,STAFF_DATA[[Program]:[Program]],$AO$22)+SUMIFS(STAFF_DATA[Mar-26],STAFF_DATA[[Type]:[Type]],$AO25,STAFF_DATA[[Country]:[Country]],$AQ25,STAFF_DATA[[Program]:[Program]],$AO$22))*$AR25</f>
        <v>43120</v>
      </c>
      <c r="AV25" s="7">
        <f>(SUMIFS(STAFF_DATA[Apr-26],STAFF_DATA[[Type]:[Type]],$AO25,STAFF_DATA[[Country]:[Country]],$AP25,STAFF_DATA[[Program]:[Program]],$AO$22)+SUMIFS(STAFF_DATA[Apr-26],STAFF_DATA[[Type]:[Type]],$AO25,STAFF_DATA[[Country]:[Country]],$AQ25,STAFF_DATA[[Program]:[Program]],$AO$22))*$AR25</f>
        <v>43120</v>
      </c>
      <c r="AW25" s="7">
        <f>(SUMIFS(STAFF_DATA[May-26],STAFF_DATA[[Type]:[Type]],$AO25,STAFF_DATA[[Country]:[Country]],$AP25,STAFF_DATA[[Program]:[Program]],$AO$22)+SUMIFS(STAFF_DATA[May-26],STAFF_DATA[[Type]:[Type]],$AO25,STAFF_DATA[[Country]:[Country]],$AQ25,STAFF_DATA[[Program]:[Program]],$AO$22))*$AR25</f>
        <v>41160</v>
      </c>
      <c r="AX25" s="7">
        <f>(SUMIFS(STAFF_DATA[Jun-26],STAFF_DATA[[Type]:[Type]],$AO25,STAFF_DATA[[Country]:[Country]],$AP25,STAFF_DATA[[Program]:[Program]],$AO$22)+SUMIFS(STAFF_DATA[Jun-26],STAFF_DATA[[Type]:[Type]],$AO25,STAFF_DATA[[Country]:[Country]],$AQ25,STAFF_DATA[[Program]:[Program]],$AO$22))*$AR25</f>
        <v>43120</v>
      </c>
      <c r="AY25" s="7">
        <f>(SUMIFS(STAFF_DATA[Jul-26],STAFF_DATA[[Type]:[Type]],$AO25,STAFF_DATA[[Country]:[Country]],$AP25,STAFF_DATA[[Program]:[Program]],$AO$22)+SUMIFS(STAFF_DATA[Jul-26],STAFF_DATA[[Type]:[Type]],$AO25,STAFF_DATA[[Country]:[Country]],$AQ25,STAFF_DATA[[Program]:[Program]],$AO$22))*$AR25</f>
        <v>45080</v>
      </c>
      <c r="AZ25" s="7">
        <f>(SUMIFS(STAFF_DATA[Aug-26],STAFF_DATA[[Type]:[Type]],$AO25,STAFF_DATA[[Country]:[Country]],$AP25,STAFF_DATA[[Program]:[Program]],$AO$22)+SUMIFS(STAFF_DATA[Aug-26],STAFF_DATA[[Type]:[Type]],$AO25,STAFF_DATA[[Country]:[Country]],$AQ25,STAFF_DATA[[Program]:[Program]],$AO$22))*$AR25</f>
        <v>41160</v>
      </c>
      <c r="BA25" s="7">
        <f>(SUMIFS(STAFF_DATA[Sep-26],STAFF_DATA[[Type]:[Type]],$AO25,STAFF_DATA[[Country]:[Country]],$AP25,STAFF_DATA[[Program]:[Program]],$AO$22)+SUMIFS(STAFF_DATA[Sep-26],STAFF_DATA[[Type]:[Type]],$AO25,STAFF_DATA[[Country]:[Country]],$AQ25,STAFF_DATA[[Program]:[Program]],$AO$22))*$AR25</f>
        <v>43120</v>
      </c>
      <c r="BB25" s="7">
        <f>(SUMIFS(STAFF_DATA[Oct-26],STAFF_DATA[[Type]:[Type]],$AO25,STAFF_DATA[[Country]:[Country]],$AP25,STAFF_DATA[[Program]:[Program]],$AO$22)+SUMIFS(STAFF_DATA[Oct-26],STAFF_DATA[[Type]:[Type]],$AO25,STAFF_DATA[[Country]:[Country]],$AQ25,STAFF_DATA[[Program]:[Program]],$AO$22))*$AR25</f>
        <v>43120</v>
      </c>
      <c r="BC25" s="7">
        <f>(SUMIFS(STAFF_DATA[Nov-26],STAFF_DATA[[Type]:[Type]],$AO25,STAFF_DATA[[Country]:[Country]],$AP25,STAFF_DATA[[Program]:[Program]],$AO$22)+SUMIFS(STAFF_DATA[Nov-26],STAFF_DATA[[Type]:[Type]],$AO25,STAFF_DATA[[Country]:[Country]],$AQ25,STAFF_DATA[[Program]:[Program]],$AO$22))*$AR25</f>
        <v>41160</v>
      </c>
      <c r="BD25" s="7">
        <f>(SUMIFS(STAFF_DATA[Dec-26],STAFF_DATA[[Type]:[Type]],$AO25,STAFF_DATA[[Country]:[Country]],$AP25,STAFF_DATA[[Program]:[Program]],$AO$22)+SUMIFS(STAFF_DATA[Dec-26],STAFF_DATA[[Type]:[Type]],$AO25,STAFF_DATA[[Country]:[Country]],$AQ25,STAFF_DATA[[Program]:[Program]],$AO$22))*$AR25</f>
        <v>45080</v>
      </c>
      <c r="BE25" s="68">
        <f t="shared" ref="BE25:BE29" si="5">SUM(AS25:BD25)</f>
        <v>511560</v>
      </c>
    </row>
    <row r="26" spans="2:57" x14ac:dyDescent="0.25">
      <c r="B26" t="str">
        <f>IF('Program 1'!A52="","",'Program 1'!A52)</f>
        <v>Program 1</v>
      </c>
      <c r="C26" t="str">
        <f>IF('Program 1'!B52="","",'Program 1'!B52)</f>
        <v>James Monroe</v>
      </c>
      <c r="D26" t="str">
        <f>IF('Program 1'!C52="","",'Program 1'!C52)</f>
        <v>Technical Consultant</v>
      </c>
      <c r="E26" t="str">
        <f>IF('Program 1'!D52="","",'Program 1'!D52)</f>
        <v>SOW</v>
      </c>
      <c r="F26" t="str">
        <f>IF('Program 1'!E52="","",'Program 1'!E52)</f>
        <v/>
      </c>
      <c r="G26" t="str">
        <f>IF('Program 1'!F52="","",'Program 1'!F52)</f>
        <v>Las Colinas</v>
      </c>
      <c r="H26" t="str">
        <f>IF('Program 1'!G52="","",'Program 1'!G52)</f>
        <v>Texas</v>
      </c>
      <c r="I26" t="str">
        <f>IF('Program 1'!H52="","",'Program 1'!H52)</f>
        <v>United States</v>
      </c>
      <c r="J26" s="61">
        <f>IF('Program 1'!I52="","",'Program 1'!I52)</f>
        <v>45888</v>
      </c>
      <c r="K26" s="61" t="str">
        <f>IF('Program 1'!J52="","",'Program 1'!J52)</f>
        <v/>
      </c>
      <c r="L26" t="str">
        <f>IF('Program 1'!K52="","",'Program 1'!K52)</f>
        <v>Xero Technologies</v>
      </c>
      <c r="M26" s="63">
        <f>'Program 1'!L52</f>
        <v>65</v>
      </c>
      <c r="N26" s="64">
        <v>160</v>
      </c>
      <c r="O26" s="64">
        <v>152</v>
      </c>
      <c r="P26" s="64">
        <v>176</v>
      </c>
      <c r="Q26" s="64">
        <v>176</v>
      </c>
      <c r="R26" s="64">
        <v>160</v>
      </c>
      <c r="S26" s="64">
        <v>168</v>
      </c>
      <c r="T26" s="64">
        <v>176</v>
      </c>
      <c r="U26" s="64">
        <v>168</v>
      </c>
      <c r="V26" s="64">
        <v>168</v>
      </c>
      <c r="W26" s="64">
        <v>176</v>
      </c>
      <c r="X26" s="64">
        <v>160</v>
      </c>
      <c r="Y26" s="64">
        <v>176</v>
      </c>
      <c r="Z26" s="64">
        <v>2016</v>
      </c>
      <c r="AA26" s="7">
        <v>131040</v>
      </c>
      <c r="AB26" s="62" t="str">
        <f>'Program 1'!AA52</f>
        <v/>
      </c>
      <c r="AC26" s="62" t="str">
        <f>'Program 1'!AB52</f>
        <v/>
      </c>
      <c r="AD26" s="62" t="str">
        <f>'Program 1'!AC52</f>
        <v/>
      </c>
      <c r="AE26" s="62" t="str">
        <f>'Program 1'!AD52</f>
        <v/>
      </c>
      <c r="AF26" s="62" t="str">
        <f>'Program 1'!AE52</f>
        <v/>
      </c>
      <c r="AG26" s="62" t="str">
        <f>'Program 1'!AF52</f>
        <v/>
      </c>
      <c r="AH26" s="62" t="str">
        <f>'Program 1'!AG52</f>
        <v/>
      </c>
      <c r="AI26" s="62" t="str">
        <f>'Program 1'!AH52</f>
        <v/>
      </c>
      <c r="AJ26" s="62" t="str">
        <f>'Program 1'!AI52</f>
        <v/>
      </c>
      <c r="AK26" s="62" t="str">
        <f>'Program 1'!AJ52</f>
        <v/>
      </c>
      <c r="AL26" s="62" t="str">
        <f>'Program 1'!AK52</f>
        <v/>
      </c>
      <c r="AM26" s="62" t="str">
        <f>'Program 1'!AL52</f>
        <v/>
      </c>
      <c r="AO26" t="s">
        <v>9</v>
      </c>
      <c r="AP26" t="s">
        <v>68</v>
      </c>
      <c r="AR26">
        <f>Reference!$S$6</f>
        <v>65</v>
      </c>
      <c r="AS26" s="7">
        <f>(SUMIFS(STAFF_DATA[Jan-26],STAFF_DATA[[Type]:[Type]],$AO26,STAFF_DATA[[Country]:[Country]],$AP26,STAFF_DATA[[Program]:[Program]],$AO$22)+SUMIFS(STAFF_DATA[Jan-26],STAFF_DATA[[Type]:[Type]],$AO26,STAFF_DATA[[Country]:[Country]],$AQ26,STAFF_DATA[[Program]:[Program]],$AO$22))*$AR26</f>
        <v>52000</v>
      </c>
      <c r="AT26" s="7">
        <f>(SUMIFS(STAFF_DATA[Feb-26],STAFF_DATA[[Type]:[Type]],$AO26,STAFF_DATA[[Country]:[Country]],$AP26,STAFF_DATA[[Program]:[Program]],$AO$22)+SUMIFS(STAFF_DATA[Feb-26],STAFF_DATA[[Type]:[Type]],$AO26,STAFF_DATA[[Country]:[Country]],$AQ26,STAFF_DATA[[Program]:[Program]],$AO$22))*$AR26</f>
        <v>54080</v>
      </c>
      <c r="AU26" s="7">
        <f>(SUMIFS(STAFF_DATA[Mar-26],STAFF_DATA[[Type]:[Type]],$AO26,STAFF_DATA[[Country]:[Country]],$AP26,STAFF_DATA[[Program]:[Program]],$AO$22)+SUMIFS(STAFF_DATA[Mar-26],STAFF_DATA[[Type]:[Type]],$AO26,STAFF_DATA[[Country]:[Country]],$AQ26,STAFF_DATA[[Program]:[Program]],$AO$22))*$AR26</f>
        <v>56160</v>
      </c>
      <c r="AV26" s="7">
        <f>(SUMIFS(STAFF_DATA[Apr-26],STAFF_DATA[[Type]:[Type]],$AO26,STAFF_DATA[[Country]:[Country]],$AP26,STAFF_DATA[[Program]:[Program]],$AO$22)+SUMIFS(STAFF_DATA[Apr-26],STAFF_DATA[[Type]:[Type]],$AO26,STAFF_DATA[[Country]:[Country]],$AQ26,STAFF_DATA[[Program]:[Program]],$AO$22))*$AR26</f>
        <v>57200</v>
      </c>
      <c r="AW26" s="7">
        <f>(SUMIFS(STAFF_DATA[May-26],STAFF_DATA[[Type]:[Type]],$AO26,STAFF_DATA[[Country]:[Country]],$AP26,STAFF_DATA[[Program]:[Program]],$AO$22)+SUMIFS(STAFF_DATA[May-26],STAFF_DATA[[Type]:[Type]],$AO26,STAFF_DATA[[Country]:[Country]],$AQ26,STAFF_DATA[[Program]:[Program]],$AO$22))*$AR26</f>
        <v>52000</v>
      </c>
      <c r="AX26" s="7">
        <f>(SUMIFS(STAFF_DATA[Jun-26],STAFF_DATA[[Type]:[Type]],$AO26,STAFF_DATA[[Country]:[Country]],$AP26,STAFF_DATA[[Program]:[Program]],$AO$22)+SUMIFS(STAFF_DATA[Jun-26],STAFF_DATA[[Type]:[Type]],$AO26,STAFF_DATA[[Country]:[Country]],$AQ26,STAFF_DATA[[Program]:[Program]],$AO$22))*$AR26</f>
        <v>54600</v>
      </c>
      <c r="AY26" s="7">
        <f>(SUMIFS(STAFF_DATA[Jul-26],STAFF_DATA[[Type]:[Type]],$AO26,STAFF_DATA[[Country]:[Country]],$AP26,STAFF_DATA[[Program]:[Program]],$AO$22)+SUMIFS(STAFF_DATA[Jul-26],STAFF_DATA[[Type]:[Type]],$AO26,STAFF_DATA[[Country]:[Country]],$AQ26,STAFF_DATA[[Program]:[Program]],$AO$22))*$AR26</f>
        <v>57200</v>
      </c>
      <c r="AZ26" s="7">
        <f>(SUMIFS(STAFF_DATA[Aug-26],STAFF_DATA[[Type]:[Type]],$AO26,STAFF_DATA[[Country]:[Country]],$AP26,STAFF_DATA[[Program]:[Program]],$AO$22)+SUMIFS(STAFF_DATA[Aug-26],STAFF_DATA[[Type]:[Type]],$AO26,STAFF_DATA[[Country]:[Country]],$AQ26,STAFF_DATA[[Program]:[Program]],$AO$22))*$AR26</f>
        <v>54600</v>
      </c>
      <c r="BA26" s="7">
        <f>(SUMIFS(STAFF_DATA[Sep-26],STAFF_DATA[[Type]:[Type]],$AO26,STAFF_DATA[[Country]:[Country]],$AP26,STAFF_DATA[[Program]:[Program]],$AO$22)+SUMIFS(STAFF_DATA[Sep-26],STAFF_DATA[[Type]:[Type]],$AO26,STAFF_DATA[[Country]:[Country]],$AQ26,STAFF_DATA[[Program]:[Program]],$AO$22))*$AR26</f>
        <v>54600</v>
      </c>
      <c r="BB26" s="7">
        <f>(SUMIFS(STAFF_DATA[Oct-26],STAFF_DATA[[Type]:[Type]],$AO26,STAFF_DATA[[Country]:[Country]],$AP26,STAFF_DATA[[Program]:[Program]],$AO$22)+SUMIFS(STAFF_DATA[Oct-26],STAFF_DATA[[Type]:[Type]],$AO26,STAFF_DATA[[Country]:[Country]],$AQ26,STAFF_DATA[[Program]:[Program]],$AO$22))*$AR26</f>
        <v>57200</v>
      </c>
      <c r="BC26" s="7">
        <f>(SUMIFS(STAFF_DATA[Nov-26],STAFF_DATA[[Type]:[Type]],$AO26,STAFF_DATA[[Country]:[Country]],$AP26,STAFF_DATA[[Program]:[Program]],$AO$22)+SUMIFS(STAFF_DATA[Nov-26],STAFF_DATA[[Type]:[Type]],$AO26,STAFF_DATA[[Country]:[Country]],$AQ26,STAFF_DATA[[Program]:[Program]],$AO$22))*$AR26</f>
        <v>52000</v>
      </c>
      <c r="BD26" s="7">
        <f>(SUMIFS(STAFF_DATA[Dec-26],STAFF_DATA[[Type]:[Type]],$AO26,STAFF_DATA[[Country]:[Country]],$AP26,STAFF_DATA[[Program]:[Program]],$AO$22)+SUMIFS(STAFF_DATA[Dec-26],STAFF_DATA[[Type]:[Type]],$AO26,STAFF_DATA[[Country]:[Country]],$AQ26,STAFF_DATA[[Program]:[Program]],$AO$22))*$AR26</f>
        <v>57200</v>
      </c>
      <c r="BE26" s="68">
        <f t="shared" si="5"/>
        <v>658840</v>
      </c>
    </row>
    <row r="27" spans="2:57" x14ac:dyDescent="0.25">
      <c r="B27" t="str">
        <f>IF('Program 1'!A53="","",'Program 1'!A53)</f>
        <v>Program 1</v>
      </c>
      <c r="C27" t="str">
        <f>IF('Program 1'!B53="","",'Program 1'!B53)</f>
        <v>Jimmy (James Earl) Carter</v>
      </c>
      <c r="D27" t="str">
        <f>IF('Program 1'!C53="","",'Program 1'!C53)</f>
        <v>QA Engineers</v>
      </c>
      <c r="E27" t="str">
        <f>IF('Program 1'!D53="","",'Program 1'!D53)</f>
        <v>Contractor</v>
      </c>
      <c r="F27" t="str">
        <f>IF('Program 1'!E53="","",'Program 1'!E53)</f>
        <v/>
      </c>
      <c r="G27" t="str">
        <f>IF('Program 1'!F53="","",'Program 1'!F53)</f>
        <v>Columbus</v>
      </c>
      <c r="H27" t="str">
        <f>IF('Program 1'!G53="","",'Program 1'!G53)</f>
        <v>Ohio</v>
      </c>
      <c r="I27" t="str">
        <f>IF('Program 1'!H53="","",'Program 1'!H53)</f>
        <v>United States</v>
      </c>
      <c r="J27" s="61">
        <f>IF('Program 1'!I53="","",'Program 1'!I53)</f>
        <v>37361</v>
      </c>
      <c r="K27" s="61" t="str">
        <f>IF('Program 1'!J53="","",'Program 1'!J53)</f>
        <v/>
      </c>
      <c r="L27" t="str">
        <f>IF('Program 1'!K53="","",'Program 1'!K53)</f>
        <v>ABC Company</v>
      </c>
      <c r="M27" s="63">
        <f>'Program 1'!L53</f>
        <v>65</v>
      </c>
      <c r="N27" s="64">
        <v>160</v>
      </c>
      <c r="O27" s="64">
        <v>152</v>
      </c>
      <c r="P27" s="64">
        <v>176</v>
      </c>
      <c r="Q27" s="64">
        <v>176</v>
      </c>
      <c r="R27" s="64">
        <v>160</v>
      </c>
      <c r="S27" s="64">
        <v>168</v>
      </c>
      <c r="T27" s="64">
        <v>176</v>
      </c>
      <c r="U27" s="64">
        <v>168</v>
      </c>
      <c r="V27" s="64">
        <v>168</v>
      </c>
      <c r="W27" s="64">
        <v>176</v>
      </c>
      <c r="X27" s="64">
        <v>160</v>
      </c>
      <c r="Y27" s="64">
        <v>176</v>
      </c>
      <c r="Z27" s="64">
        <v>2016</v>
      </c>
      <c r="AA27" s="7">
        <v>131040</v>
      </c>
      <c r="AB27" s="62" t="str">
        <f>'Program 1'!AA53</f>
        <v/>
      </c>
      <c r="AC27" s="62" t="str">
        <f>'Program 1'!AB53</f>
        <v/>
      </c>
      <c r="AD27" s="62" t="str">
        <f>'Program 1'!AC53</f>
        <v/>
      </c>
      <c r="AE27" s="62" t="str">
        <f>'Program 1'!AD53</f>
        <v/>
      </c>
      <c r="AF27" s="62" t="str">
        <f>'Program 1'!AE53</f>
        <v/>
      </c>
      <c r="AG27" s="62" t="str">
        <f>'Program 1'!AF53</f>
        <v/>
      </c>
      <c r="AH27" s="62" t="str">
        <f>'Program 1'!AG53</f>
        <v/>
      </c>
      <c r="AI27" s="62" t="str">
        <f>'Program 1'!AH53</f>
        <v/>
      </c>
      <c r="AJ27" s="62" t="str">
        <f>'Program 1'!AI53</f>
        <v/>
      </c>
      <c r="AK27" s="62" t="str">
        <f>'Program 1'!AJ53</f>
        <v/>
      </c>
      <c r="AL27" s="62" t="str">
        <f>'Program 1'!AK53</f>
        <v/>
      </c>
      <c r="AM27" s="62" t="str">
        <f>'Program 1'!AL53</f>
        <v/>
      </c>
      <c r="AO27" t="s">
        <v>9</v>
      </c>
      <c r="AP27" t="s">
        <v>70</v>
      </c>
      <c r="AQ27" t="s">
        <v>69</v>
      </c>
      <c r="AR27">
        <f>Reference!$S$8</f>
        <v>25</v>
      </c>
      <c r="AS27" s="7">
        <f>(SUMIFS(STAFF_DATA[Jan-26],STAFF_DATA[[Type]:[Type]],$AO27,STAFF_DATA[[Country]:[Country]],$AP27,STAFF_DATA[[Program]:[Program]],$AO$22)+SUMIFS(STAFF_DATA[Jan-26],STAFF_DATA[[Type]:[Type]],$AO27,STAFF_DATA[[Country]:[Country]],$AQ27,STAFF_DATA[[Program]:[Program]],$AO$22))*$AR27</f>
        <v>16800</v>
      </c>
      <c r="AT27" s="7">
        <f>(SUMIFS(STAFF_DATA[Feb-26],STAFF_DATA[[Type]:[Type]],$AO27,STAFF_DATA[[Country]:[Country]],$AP27,STAFF_DATA[[Program]:[Program]],$AO$22)+SUMIFS(STAFF_DATA[Feb-26],STAFF_DATA[[Type]:[Type]],$AO27,STAFF_DATA[[Country]:[Country]],$AQ27,STAFF_DATA[[Program]:[Program]],$AO$22))*$AR27</f>
        <v>19000</v>
      </c>
      <c r="AU27" s="7">
        <f>(SUMIFS(STAFF_DATA[Mar-26],STAFF_DATA[[Type]:[Type]],$AO27,STAFF_DATA[[Country]:[Country]],$AP27,STAFF_DATA[[Program]:[Program]],$AO$22)+SUMIFS(STAFF_DATA[Mar-26],STAFF_DATA[[Type]:[Type]],$AO27,STAFF_DATA[[Country]:[Country]],$AQ27,STAFF_DATA[[Program]:[Program]],$AO$22))*$AR27</f>
        <v>22000</v>
      </c>
      <c r="AV27" s="7">
        <f>(SUMIFS(STAFF_DATA[Apr-26],STAFF_DATA[[Type]:[Type]],$AO27,STAFF_DATA[[Country]:[Country]],$AP27,STAFF_DATA[[Program]:[Program]],$AO$22)+SUMIFS(STAFF_DATA[Apr-26],STAFF_DATA[[Type]:[Type]],$AO27,STAFF_DATA[[Country]:[Country]],$AQ27,STAFF_DATA[[Program]:[Program]],$AO$22))*$AR27</f>
        <v>22000</v>
      </c>
      <c r="AW27" s="7">
        <f>(SUMIFS(STAFF_DATA[May-26],STAFF_DATA[[Type]:[Type]],$AO27,STAFF_DATA[[Country]:[Country]],$AP27,STAFF_DATA[[Program]:[Program]],$AO$22)+SUMIFS(STAFF_DATA[May-26],STAFF_DATA[[Type]:[Type]],$AO27,STAFF_DATA[[Country]:[Country]],$AQ27,STAFF_DATA[[Program]:[Program]],$AO$22))*$AR27</f>
        <v>20000</v>
      </c>
      <c r="AX27" s="7">
        <f>(SUMIFS(STAFF_DATA[Jun-26],STAFF_DATA[[Type]:[Type]],$AO27,STAFF_DATA[[Country]:[Country]],$AP27,STAFF_DATA[[Program]:[Program]],$AO$22)+SUMIFS(STAFF_DATA[Jun-26],STAFF_DATA[[Type]:[Type]],$AO27,STAFF_DATA[[Country]:[Country]],$AQ27,STAFF_DATA[[Program]:[Program]],$AO$22))*$AR27</f>
        <v>21000</v>
      </c>
      <c r="AY27" s="7">
        <f>(SUMIFS(STAFF_DATA[Jul-26],STAFF_DATA[[Type]:[Type]],$AO27,STAFF_DATA[[Country]:[Country]],$AP27,STAFF_DATA[[Program]:[Program]],$AO$22)+SUMIFS(STAFF_DATA[Jul-26],STAFF_DATA[[Type]:[Type]],$AO27,STAFF_DATA[[Country]:[Country]],$AQ27,STAFF_DATA[[Program]:[Program]],$AO$22))*$AR27</f>
        <v>22000</v>
      </c>
      <c r="AZ27" s="7">
        <f>(SUMIFS(STAFF_DATA[Aug-26],STAFF_DATA[[Type]:[Type]],$AO27,STAFF_DATA[[Country]:[Country]],$AP27,STAFF_DATA[[Program]:[Program]],$AO$22)+SUMIFS(STAFF_DATA[Aug-26],STAFF_DATA[[Type]:[Type]],$AO27,STAFF_DATA[[Country]:[Country]],$AQ27,STAFF_DATA[[Program]:[Program]],$AO$22))*$AR27</f>
        <v>21000</v>
      </c>
      <c r="BA27" s="7">
        <f>(SUMIFS(STAFF_DATA[Sep-26],STAFF_DATA[[Type]:[Type]],$AO27,STAFF_DATA[[Country]:[Country]],$AP27,STAFF_DATA[[Program]:[Program]],$AO$22)+SUMIFS(STAFF_DATA[Sep-26],STAFF_DATA[[Type]:[Type]],$AO27,STAFF_DATA[[Country]:[Country]],$AQ27,STAFF_DATA[[Program]:[Program]],$AO$22))*$AR27</f>
        <v>21000</v>
      </c>
      <c r="BB27" s="7">
        <f>(SUMIFS(STAFF_DATA[Oct-26],STAFF_DATA[[Type]:[Type]],$AO27,STAFF_DATA[[Country]:[Country]],$AP27,STAFF_DATA[[Program]:[Program]],$AO$22)+SUMIFS(STAFF_DATA[Oct-26],STAFF_DATA[[Type]:[Type]],$AO27,STAFF_DATA[[Country]:[Country]],$AQ27,STAFF_DATA[[Program]:[Program]],$AO$22))*$AR27</f>
        <v>22000</v>
      </c>
      <c r="BC27" s="7">
        <f>(SUMIFS(STAFF_DATA[Nov-26],STAFF_DATA[[Type]:[Type]],$AO27,STAFF_DATA[[Country]:[Country]],$AP27,STAFF_DATA[[Program]:[Program]],$AO$22)+SUMIFS(STAFF_DATA[Nov-26],STAFF_DATA[[Type]:[Type]],$AO27,STAFF_DATA[[Country]:[Country]],$AQ27,STAFF_DATA[[Program]:[Program]],$AO$22))*$AR27</f>
        <v>20000</v>
      </c>
      <c r="BD27" s="7">
        <f>(SUMIFS(STAFF_DATA[Dec-26],STAFF_DATA[[Type]:[Type]],$AO27,STAFF_DATA[[Country]:[Country]],$AP27,STAFF_DATA[[Program]:[Program]],$AO$22)+SUMIFS(STAFF_DATA[Dec-26],STAFF_DATA[[Type]:[Type]],$AO27,STAFF_DATA[[Country]:[Country]],$AQ27,STAFF_DATA[[Program]:[Program]],$AO$22))*$AR27</f>
        <v>22000</v>
      </c>
      <c r="BE27" s="68">
        <f t="shared" si="5"/>
        <v>248800</v>
      </c>
    </row>
    <row r="28" spans="2:57" x14ac:dyDescent="0.25">
      <c r="B28" t="str">
        <f>IF('Program 1'!A54="","",'Program 1'!A54)</f>
        <v>Program 1</v>
      </c>
      <c r="C28" t="str">
        <f>IF('Program 1'!B54="","",'Program 1'!B54)</f>
        <v>John Adams</v>
      </c>
      <c r="D28" t="str">
        <f>IF('Program 1'!C54="","",'Program 1'!C54)</f>
        <v>Business Analyst</v>
      </c>
      <c r="E28" t="str">
        <f>IF('Program 1'!D54="","",'Program 1'!D54)</f>
        <v>Employee</v>
      </c>
      <c r="F28" t="str">
        <f>IF('Program 1'!E54="","",'Program 1'!E54)</f>
        <v/>
      </c>
      <c r="G28" t="str">
        <f>IF('Program 1'!F54="","",'Program 1'!F54)</f>
        <v>New York</v>
      </c>
      <c r="H28" t="str">
        <f>IF('Program 1'!G54="","",'Program 1'!G54)</f>
        <v>New York</v>
      </c>
      <c r="I28" t="str">
        <f>IF('Program 1'!H54="","",'Program 1'!H54)</f>
        <v>United States</v>
      </c>
      <c r="J28" s="61">
        <f>IF('Program 1'!I54="","",'Program 1'!I54)</f>
        <v>43558</v>
      </c>
      <c r="K28" s="61" t="str">
        <f>IF('Program 1'!J54="","",'Program 1'!J54)</f>
        <v/>
      </c>
      <c r="L28" t="str">
        <f>IF('Program 1'!K54="","",'Program 1'!K54)</f>
        <v/>
      </c>
      <c r="M28" s="63">
        <f>'Program 1'!L54</f>
        <v>95</v>
      </c>
      <c r="N28" s="64">
        <v>176</v>
      </c>
      <c r="O28" s="64">
        <v>160</v>
      </c>
      <c r="P28" s="64">
        <v>176</v>
      </c>
      <c r="Q28" s="64">
        <v>176</v>
      </c>
      <c r="R28" s="64">
        <v>168</v>
      </c>
      <c r="S28" s="64">
        <v>176</v>
      </c>
      <c r="T28" s="64">
        <v>184</v>
      </c>
      <c r="U28" s="64">
        <v>168</v>
      </c>
      <c r="V28" s="64">
        <v>176</v>
      </c>
      <c r="W28" s="64">
        <v>176</v>
      </c>
      <c r="X28" s="64">
        <v>168</v>
      </c>
      <c r="Y28" s="64">
        <v>184</v>
      </c>
      <c r="Z28" s="64">
        <v>2088</v>
      </c>
      <c r="AA28" s="7">
        <v>198360</v>
      </c>
      <c r="AB28" s="62" t="str">
        <f>'Program 1'!AA54</f>
        <v/>
      </c>
      <c r="AC28" s="62" t="str">
        <f>'Program 1'!AB54</f>
        <v/>
      </c>
      <c r="AD28" s="62" t="str">
        <f>'Program 1'!AC54</f>
        <v/>
      </c>
      <c r="AE28" s="62" t="str">
        <f>'Program 1'!AD54</f>
        <v/>
      </c>
      <c r="AF28" s="62" t="str">
        <f>'Program 1'!AE54</f>
        <v/>
      </c>
      <c r="AG28" s="62" t="str">
        <f>'Program 1'!AF54</f>
        <v/>
      </c>
      <c r="AH28" s="62" t="str">
        <f>'Program 1'!AG54</f>
        <v/>
      </c>
      <c r="AI28" s="62" t="str">
        <f>'Program 1'!AH54</f>
        <v/>
      </c>
      <c r="AJ28" s="62" t="str">
        <f>'Program 1'!AI54</f>
        <v/>
      </c>
      <c r="AK28" s="62" t="str">
        <f>'Program 1'!AJ54</f>
        <v/>
      </c>
      <c r="AL28" s="62" t="str">
        <f>'Program 1'!AK54</f>
        <v/>
      </c>
      <c r="AM28" s="62" t="str">
        <f>'Program 1'!AL54</f>
        <v/>
      </c>
      <c r="AO28" t="s">
        <v>10</v>
      </c>
      <c r="AP28" t="s">
        <v>68</v>
      </c>
      <c r="AR28">
        <f>$AR$6</f>
        <v>65</v>
      </c>
      <c r="AS28" s="7">
        <f>(SUMIFS(STAFF_DATA[Jan-26],STAFF_DATA[[Type]:[Type]],$AO28,STAFF_DATA[[Country]:[Country]],$AP28,STAFF_DATA[[Program]:[Program]],$AO$22)+SUMIFS(STAFF_DATA[Jan-26],STAFF_DATA[[Type]:[Type]],$AO28,STAFF_DATA[[Country]:[Country]],$AQ28,STAFF_DATA[[Program]:[Program]],$AO$22))*$AR28</f>
        <v>0</v>
      </c>
      <c r="AT28" s="7">
        <f>(SUMIFS(STAFF_DATA[Feb-26],STAFF_DATA[[Type]:[Type]],$AO28,STAFF_DATA[[Country]:[Country]],$AP28,STAFF_DATA[[Program]:[Program]],$AO$22)+SUMIFS(STAFF_DATA[Feb-26],STAFF_DATA[[Type]:[Type]],$AO28,STAFF_DATA[[Country]:[Country]],$AQ28,STAFF_DATA[[Program]:[Program]],$AO$22))*$AR28</f>
        <v>0</v>
      </c>
      <c r="AU28" s="7">
        <f>(SUMIFS(STAFF_DATA[Mar-26],STAFF_DATA[[Type]:[Type]],$AO28,STAFF_DATA[[Country]:[Country]],$AP28,STAFF_DATA[[Program]:[Program]],$AO$22)+SUMIFS(STAFF_DATA[Mar-26],STAFF_DATA[[Type]:[Type]],$AO28,STAFF_DATA[[Country]:[Country]],$AQ28,STAFF_DATA[[Program]:[Program]],$AO$22))*$AR28</f>
        <v>0</v>
      </c>
      <c r="AV28" s="7">
        <f>(SUMIFS(STAFF_DATA[Apr-26],STAFF_DATA[[Type]:[Type]],$AO28,STAFF_DATA[[Country]:[Country]],$AP28,STAFF_DATA[[Program]:[Program]],$AO$22)+SUMIFS(STAFF_DATA[Apr-26],STAFF_DATA[[Type]:[Type]],$AO28,STAFF_DATA[[Country]:[Country]],$AQ28,STAFF_DATA[[Program]:[Program]],$AO$22))*$AR28</f>
        <v>0</v>
      </c>
      <c r="AW28" s="7">
        <f>(SUMIFS(STAFF_DATA[May-26],STAFF_DATA[[Type]:[Type]],$AO28,STAFF_DATA[[Country]:[Country]],$AP28,STAFF_DATA[[Program]:[Program]],$AO$22)+SUMIFS(STAFF_DATA[May-26],STAFF_DATA[[Type]:[Type]],$AO28,STAFF_DATA[[Country]:[Country]],$AQ28,STAFF_DATA[[Program]:[Program]],$AO$22))*$AR28</f>
        <v>0</v>
      </c>
      <c r="AX28" s="7">
        <f>(SUMIFS(STAFF_DATA[Jun-26],STAFF_DATA[[Type]:[Type]],$AO28,STAFF_DATA[[Country]:[Country]],$AP28,STAFF_DATA[[Program]:[Program]],$AO$22)+SUMIFS(STAFF_DATA[Jun-26],STAFF_DATA[[Type]:[Type]],$AO28,STAFF_DATA[[Country]:[Country]],$AQ28,STAFF_DATA[[Program]:[Program]],$AO$22))*$AR28</f>
        <v>0</v>
      </c>
      <c r="AY28" s="7">
        <f>(SUMIFS(STAFF_DATA[Jul-26],STAFF_DATA[[Type]:[Type]],$AO28,STAFF_DATA[[Country]:[Country]],$AP28,STAFF_DATA[[Program]:[Program]],$AO$22)+SUMIFS(STAFF_DATA[Jul-26],STAFF_DATA[[Type]:[Type]],$AO28,STAFF_DATA[[Country]:[Country]],$AQ28,STAFF_DATA[[Program]:[Program]],$AO$22))*$AR28</f>
        <v>0</v>
      </c>
      <c r="AZ28" s="7">
        <f>(SUMIFS(STAFF_DATA[Aug-26],STAFF_DATA[[Type]:[Type]],$AO28,STAFF_DATA[[Country]:[Country]],$AP28,STAFF_DATA[[Program]:[Program]],$AO$22)+SUMIFS(STAFF_DATA[Aug-26],STAFF_DATA[[Type]:[Type]],$AO28,STAFF_DATA[[Country]:[Country]],$AQ28,STAFF_DATA[[Program]:[Program]],$AO$22))*$AR28</f>
        <v>0</v>
      </c>
      <c r="BA28" s="7">
        <f>(SUMIFS(STAFF_DATA[Sep-26],STAFF_DATA[[Type]:[Type]],$AO28,STAFF_DATA[[Country]:[Country]],$AP28,STAFF_DATA[[Program]:[Program]],$AO$22)+SUMIFS(STAFF_DATA[Sep-26],STAFF_DATA[[Type]:[Type]],$AO28,STAFF_DATA[[Country]:[Country]],$AQ28,STAFF_DATA[[Program]:[Program]],$AO$22))*$AR28</f>
        <v>0</v>
      </c>
      <c r="BB28" s="7">
        <f>(SUMIFS(STAFF_DATA[Oct-26],STAFF_DATA[[Type]:[Type]],$AO28,STAFF_DATA[[Country]:[Country]],$AP28,STAFF_DATA[[Program]:[Program]],$AO$22)+SUMIFS(STAFF_DATA[Oct-26],STAFF_DATA[[Type]:[Type]],$AO28,STAFF_DATA[[Country]:[Country]],$AQ28,STAFF_DATA[[Program]:[Program]],$AO$22))*$AR28</f>
        <v>0</v>
      </c>
      <c r="BC28" s="7">
        <f>(SUMIFS(STAFF_DATA[Nov-26],STAFF_DATA[[Type]:[Type]],$AO28,STAFF_DATA[[Country]:[Country]],$AP28,STAFF_DATA[[Program]:[Program]],$AO$22)+SUMIFS(STAFF_DATA[Nov-26],STAFF_DATA[[Type]:[Type]],$AO28,STAFF_DATA[[Country]:[Country]],$AQ28,STAFF_DATA[[Program]:[Program]],$AO$22))*$AR28</f>
        <v>0</v>
      </c>
      <c r="BD28" s="7">
        <f>(SUMIFS(STAFF_DATA[Dec-26],STAFF_DATA[[Type]:[Type]],$AO28,STAFF_DATA[[Country]:[Country]],$AP28,STAFF_DATA[[Program]:[Program]],$AO$22)+SUMIFS(STAFF_DATA[Dec-26],STAFF_DATA[[Type]:[Type]],$AO28,STAFF_DATA[[Country]:[Country]],$AQ28,STAFF_DATA[[Program]:[Program]],$AO$22))*$AR28</f>
        <v>0</v>
      </c>
      <c r="BE28" s="68">
        <f t="shared" si="5"/>
        <v>0</v>
      </c>
    </row>
    <row r="29" spans="2:57" ht="15.75" thickBot="1" x14ac:dyDescent="0.3">
      <c r="B29" t="str">
        <f>IF('Program 1'!A55="","",'Program 1'!A55)</f>
        <v>Program 1</v>
      </c>
      <c r="C29" t="str">
        <f>IF('Program 1'!B55="","",'Program 1'!B55)</f>
        <v>John Fitzgerald Kennedy</v>
      </c>
      <c r="D29" t="str">
        <f>IF('Program 1'!C55="","",'Program 1'!C55)</f>
        <v>Data Engineer</v>
      </c>
      <c r="E29" t="str">
        <f>IF('Program 1'!D55="","",'Program 1'!D55)</f>
        <v>Contractor</v>
      </c>
      <c r="F29" t="str">
        <f>IF('Program 1'!E55="","",'Program 1'!E55)</f>
        <v/>
      </c>
      <c r="G29" t="str">
        <f>IF('Program 1'!F55="","",'Program 1'!F55)</f>
        <v>Irving</v>
      </c>
      <c r="H29" t="str">
        <f>IF('Program 1'!G55="","",'Program 1'!G55)</f>
        <v>Texas</v>
      </c>
      <c r="I29" t="str">
        <f>IF('Program 1'!H55="","",'Program 1'!H55)</f>
        <v>United States</v>
      </c>
      <c r="J29" s="61">
        <f>IF('Program 1'!I55="","",'Program 1'!I55)</f>
        <v>43906</v>
      </c>
      <c r="K29" s="61" t="str">
        <f>IF('Program 1'!J55="","",'Program 1'!J55)</f>
        <v/>
      </c>
      <c r="L29" t="str">
        <f>IF('Program 1'!K55="","",'Program 1'!K55)</f>
        <v>Elevation Consulting</v>
      </c>
      <c r="M29" s="63">
        <f>'Program 1'!L55</f>
        <v>65</v>
      </c>
      <c r="N29" s="64">
        <v>160</v>
      </c>
      <c r="O29" s="64">
        <v>152</v>
      </c>
      <c r="P29" s="64">
        <v>176</v>
      </c>
      <c r="Q29" s="64">
        <v>176</v>
      </c>
      <c r="R29" s="64">
        <v>160</v>
      </c>
      <c r="S29" s="64">
        <v>168</v>
      </c>
      <c r="T29" s="64">
        <v>176</v>
      </c>
      <c r="U29" s="64">
        <v>168</v>
      </c>
      <c r="V29" s="64">
        <v>168</v>
      </c>
      <c r="W29" s="64">
        <v>176</v>
      </c>
      <c r="X29" s="64">
        <v>160</v>
      </c>
      <c r="Y29" s="64">
        <v>176</v>
      </c>
      <c r="Z29" s="64">
        <v>2016</v>
      </c>
      <c r="AA29" s="7">
        <v>131040</v>
      </c>
      <c r="AB29" s="62" t="str">
        <f>'Program 1'!AA55</f>
        <v/>
      </c>
      <c r="AC29" s="62" t="str">
        <f>'Program 1'!AB55</f>
        <v/>
      </c>
      <c r="AD29" s="62" t="str">
        <f>'Program 1'!AC55</f>
        <v/>
      </c>
      <c r="AE29" s="62" t="str">
        <f>'Program 1'!AD55</f>
        <v/>
      </c>
      <c r="AF29" s="62" t="str">
        <f>'Program 1'!AE55</f>
        <v/>
      </c>
      <c r="AG29" s="62" t="str">
        <f>'Program 1'!AF55</f>
        <v/>
      </c>
      <c r="AH29" s="62" t="str">
        <f>'Program 1'!AG55</f>
        <v/>
      </c>
      <c r="AI29" s="62" t="str">
        <f>'Program 1'!AH55</f>
        <v/>
      </c>
      <c r="AJ29" s="62" t="str">
        <f>'Program 1'!AI55</f>
        <v/>
      </c>
      <c r="AK29" s="62" t="str">
        <f>'Program 1'!AJ55</f>
        <v/>
      </c>
      <c r="AL29" s="62" t="str">
        <f>'Program 1'!AK55</f>
        <v/>
      </c>
      <c r="AM29" s="62" t="str">
        <f>'Program 1'!AL55</f>
        <v/>
      </c>
      <c r="AO29" t="s">
        <v>10</v>
      </c>
      <c r="AP29" t="s">
        <v>70</v>
      </c>
      <c r="AQ29" t="s">
        <v>69</v>
      </c>
      <c r="AR29">
        <f>$AR$7</f>
        <v>25</v>
      </c>
      <c r="AS29" s="67">
        <f>(SUMIFS(STAFF_DATA[Jan-26],STAFF_DATA[[Type]:[Type]],$AO29,STAFF_DATA[[Country]:[Country]],$AP29,STAFF_DATA[[Program]:[Program]],$AO$22)+SUMIFS(STAFF_DATA[Jan-26],STAFF_DATA[[Type]:[Type]],$AO29,STAFF_DATA[[Country]:[Country]],$AQ29,STAFF_DATA[[Program]:[Program]],$AO$22))*$AR29</f>
        <v>8000</v>
      </c>
      <c r="AT29" s="67">
        <f>(SUMIFS(STAFF_DATA[Feb-26],STAFF_DATA[[Type]:[Type]],$AO29,STAFF_DATA[[Country]:[Country]],$AP29,STAFF_DATA[[Program]:[Program]],$AO$22)+SUMIFS(STAFF_DATA[Feb-26],STAFF_DATA[[Type]:[Type]],$AO29,STAFF_DATA[[Country]:[Country]],$AQ29,STAFF_DATA[[Program]:[Program]],$AO$22))*$AR29</f>
        <v>7600</v>
      </c>
      <c r="AU29" s="67">
        <f>(SUMIFS(STAFF_DATA[Mar-26],STAFF_DATA[[Type]:[Type]],$AO29,STAFF_DATA[[Country]:[Country]],$AP29,STAFF_DATA[[Program]:[Program]],$AO$22)+SUMIFS(STAFF_DATA[Mar-26],STAFF_DATA[[Type]:[Type]],$AO29,STAFF_DATA[[Country]:[Country]],$AQ29,STAFF_DATA[[Program]:[Program]],$AO$22))*$AR29</f>
        <v>8800</v>
      </c>
      <c r="AV29" s="67">
        <f>(SUMIFS(STAFF_DATA[Apr-26],STAFF_DATA[[Type]:[Type]],$AO29,STAFF_DATA[[Country]:[Country]],$AP29,STAFF_DATA[[Program]:[Program]],$AO$22)+SUMIFS(STAFF_DATA[Apr-26],STAFF_DATA[[Type]:[Type]],$AO29,STAFF_DATA[[Country]:[Country]],$AQ29,STAFF_DATA[[Program]:[Program]],$AO$22))*$AR29</f>
        <v>8800</v>
      </c>
      <c r="AW29" s="67">
        <f>(SUMIFS(STAFF_DATA[May-26],STAFF_DATA[[Type]:[Type]],$AO29,STAFF_DATA[[Country]:[Country]],$AP29,STAFF_DATA[[Program]:[Program]],$AO$22)+SUMIFS(STAFF_DATA[May-26],STAFF_DATA[[Type]:[Type]],$AO29,STAFF_DATA[[Country]:[Country]],$AQ29,STAFF_DATA[[Program]:[Program]],$AO$22))*$AR29</f>
        <v>8000</v>
      </c>
      <c r="AX29" s="67">
        <f>(SUMIFS(STAFF_DATA[Jun-26],STAFF_DATA[[Type]:[Type]],$AO29,STAFF_DATA[[Country]:[Country]],$AP29,STAFF_DATA[[Program]:[Program]],$AO$22)+SUMIFS(STAFF_DATA[Jun-26],STAFF_DATA[[Type]:[Type]],$AO29,STAFF_DATA[[Country]:[Country]],$AQ29,STAFF_DATA[[Program]:[Program]],$AO$22))*$AR29</f>
        <v>8400</v>
      </c>
      <c r="AY29" s="67">
        <f>(SUMIFS(STAFF_DATA[Jul-26],STAFF_DATA[[Type]:[Type]],$AO29,STAFF_DATA[[Country]:[Country]],$AP29,STAFF_DATA[[Program]:[Program]],$AO$22)+SUMIFS(STAFF_DATA[Jul-26],STAFF_DATA[[Type]:[Type]],$AO29,STAFF_DATA[[Country]:[Country]],$AQ29,STAFF_DATA[[Program]:[Program]],$AO$22))*$AR29</f>
        <v>8800</v>
      </c>
      <c r="AZ29" s="67">
        <f>(SUMIFS(STAFF_DATA[Aug-26],STAFF_DATA[[Type]:[Type]],$AO29,STAFF_DATA[[Country]:[Country]],$AP29,STAFF_DATA[[Program]:[Program]],$AO$22)+SUMIFS(STAFF_DATA[Aug-26],STAFF_DATA[[Type]:[Type]],$AO29,STAFF_DATA[[Country]:[Country]],$AQ29,STAFF_DATA[[Program]:[Program]],$AO$22))*$AR29</f>
        <v>8400</v>
      </c>
      <c r="BA29" s="67">
        <f>(SUMIFS(STAFF_DATA[Sep-26],STAFF_DATA[[Type]:[Type]],$AO29,STAFF_DATA[[Country]:[Country]],$AP29,STAFF_DATA[[Program]:[Program]],$AO$22)+SUMIFS(STAFF_DATA[Sep-26],STAFF_DATA[[Type]:[Type]],$AO29,STAFF_DATA[[Country]:[Country]],$AQ29,STAFF_DATA[[Program]:[Program]],$AO$22))*$AR29</f>
        <v>8400</v>
      </c>
      <c r="BB29" s="67">
        <f>(SUMIFS(STAFF_DATA[Oct-26],STAFF_DATA[[Type]:[Type]],$AO29,STAFF_DATA[[Country]:[Country]],$AP29,STAFF_DATA[[Program]:[Program]],$AO$22)+SUMIFS(STAFF_DATA[Oct-26],STAFF_DATA[[Type]:[Type]],$AO29,STAFF_DATA[[Country]:[Country]],$AQ29,STAFF_DATA[[Program]:[Program]],$AO$22))*$AR29</f>
        <v>8800</v>
      </c>
      <c r="BC29" s="67">
        <f>(SUMIFS(STAFF_DATA[Nov-26],STAFF_DATA[[Type]:[Type]],$AO29,STAFF_DATA[[Country]:[Country]],$AP29,STAFF_DATA[[Program]:[Program]],$AO$22)+SUMIFS(STAFF_DATA[Nov-26],STAFF_DATA[[Type]:[Type]],$AO29,STAFF_DATA[[Country]:[Country]],$AQ29,STAFF_DATA[[Program]:[Program]],$AO$22))*$AR29</f>
        <v>8000</v>
      </c>
      <c r="BD29" s="71">
        <f>(SUMIFS(STAFF_DATA[Dec-26],STAFF_DATA[[Type]:[Type]],$AO29,STAFF_DATA[[Country]:[Country]],$AP29,STAFF_DATA[[Program]:[Program]],$AO$22)+SUMIFS(STAFF_DATA[Dec-26],STAFF_DATA[[Type]:[Type]],$AO29,STAFF_DATA[[Country]:[Country]],$AQ29,STAFF_DATA[[Program]:[Program]],$AO$22))*$AR29</f>
        <v>8800</v>
      </c>
      <c r="BE29" s="69">
        <f t="shared" si="5"/>
        <v>100800</v>
      </c>
    </row>
    <row r="30" spans="2:57" x14ac:dyDescent="0.25">
      <c r="B30" t="str">
        <f>IF('Program 1'!A56="","",'Program 1'!A56)</f>
        <v>Program 1</v>
      </c>
      <c r="C30" t="str">
        <f>IF('Program 1'!B56="","",'Program 1'!B56)</f>
        <v>John Quincy Adams</v>
      </c>
      <c r="D30" t="str">
        <f>IF('Program 1'!C56="","",'Program 1'!C56)</f>
        <v>Technical Consultant</v>
      </c>
      <c r="E30" t="str">
        <f>IF('Program 1'!D56="","",'Program 1'!D56)</f>
        <v>SOW</v>
      </c>
      <c r="F30" t="str">
        <f>IF('Program 1'!E56="","",'Program 1'!E56)</f>
        <v/>
      </c>
      <c r="G30" t="str">
        <f>IF('Program 1'!F56="","",'Program 1'!F56)</f>
        <v>Cebu</v>
      </c>
      <c r="H30" t="str">
        <f>IF('Program 1'!G56="","",'Program 1'!G56)</f>
        <v>Cebu</v>
      </c>
      <c r="I30" t="str">
        <f>IF('Program 1'!H56="","",'Program 1'!H56)</f>
        <v>Philippines</v>
      </c>
      <c r="J30" s="61">
        <f>IF('Program 1'!I56="","",'Program 1'!I56)</f>
        <v>45888</v>
      </c>
      <c r="K30" s="61" t="str">
        <f>IF('Program 1'!J56="","",'Program 1'!J56)</f>
        <v/>
      </c>
      <c r="L30" t="str">
        <f>IF('Program 1'!K56="","",'Program 1'!K56)</f>
        <v>Xero Technologies</v>
      </c>
      <c r="M30" s="63">
        <f>'Program 1'!L56</f>
        <v>25</v>
      </c>
      <c r="N30" s="64">
        <v>160</v>
      </c>
      <c r="O30" s="64">
        <v>152</v>
      </c>
      <c r="P30" s="64">
        <v>176</v>
      </c>
      <c r="Q30" s="64">
        <v>176</v>
      </c>
      <c r="R30" s="64">
        <v>160</v>
      </c>
      <c r="S30" s="64">
        <v>168</v>
      </c>
      <c r="T30" s="64">
        <v>176</v>
      </c>
      <c r="U30" s="64">
        <v>168</v>
      </c>
      <c r="V30" s="64">
        <v>168</v>
      </c>
      <c r="W30" s="64">
        <v>176</v>
      </c>
      <c r="X30" s="64">
        <v>160</v>
      </c>
      <c r="Y30" s="64">
        <v>176</v>
      </c>
      <c r="Z30" s="64">
        <v>2016</v>
      </c>
      <c r="AA30" s="7">
        <v>50400</v>
      </c>
      <c r="AB30" s="62" t="str">
        <f>'Program 1'!AA56</f>
        <v/>
      </c>
      <c r="AC30" s="62" t="str">
        <f>'Program 1'!AB56</f>
        <v/>
      </c>
      <c r="AD30" s="62" t="str">
        <f>'Program 1'!AC56</f>
        <v/>
      </c>
      <c r="AE30" s="62" t="str">
        <f>'Program 1'!AD56</f>
        <v/>
      </c>
      <c r="AF30" s="62" t="str">
        <f>'Program 1'!AE56</f>
        <v/>
      </c>
      <c r="AG30" s="62" t="str">
        <f>'Program 1'!AF56</f>
        <v/>
      </c>
      <c r="AH30" s="62" t="str">
        <f>'Program 1'!AG56</f>
        <v/>
      </c>
      <c r="AI30" s="62" t="str">
        <f>'Program 1'!AH56</f>
        <v/>
      </c>
      <c r="AJ30" s="62" t="str">
        <f>'Program 1'!AI56</f>
        <v/>
      </c>
      <c r="AK30" s="62" t="str">
        <f>'Program 1'!AJ56</f>
        <v/>
      </c>
      <c r="AL30" s="62" t="str">
        <f>'Program 1'!AK56</f>
        <v/>
      </c>
      <c r="AM30" s="62" t="str">
        <f>'Program 1'!AL56</f>
        <v/>
      </c>
      <c r="AS30" s="70">
        <f t="shared" ref="AS30:BE30" si="6">SUM(AS24:AS29)</f>
        <v>312200</v>
      </c>
      <c r="AT30" s="70">
        <f t="shared" si="6"/>
        <v>287080</v>
      </c>
      <c r="AU30" s="70">
        <f t="shared" si="6"/>
        <v>330720</v>
      </c>
      <c r="AV30" s="70">
        <f t="shared" si="6"/>
        <v>331760</v>
      </c>
      <c r="AW30" s="70">
        <f t="shared" si="6"/>
        <v>312680</v>
      </c>
      <c r="AX30" s="70">
        <f t="shared" si="6"/>
        <v>327760</v>
      </c>
      <c r="AY30" s="70">
        <f t="shared" si="6"/>
        <v>342840</v>
      </c>
      <c r="AZ30" s="70">
        <f t="shared" si="6"/>
        <v>316680</v>
      </c>
      <c r="BA30" s="70">
        <f t="shared" si="6"/>
        <v>327760</v>
      </c>
      <c r="BB30" s="70">
        <f t="shared" si="6"/>
        <v>331760</v>
      </c>
      <c r="BC30" s="70">
        <f t="shared" si="6"/>
        <v>312680</v>
      </c>
      <c r="BD30" s="70">
        <f t="shared" si="6"/>
        <v>342840</v>
      </c>
      <c r="BE30" s="70">
        <f t="shared" si="6"/>
        <v>3876760</v>
      </c>
    </row>
    <row r="31" spans="2:57" x14ac:dyDescent="0.25">
      <c r="B31" t="str">
        <f>IF('Program 1'!A57="","",'Program 1'!A57)</f>
        <v>Program 1</v>
      </c>
      <c r="C31" t="str">
        <f>IF('Program 1'!B57="","",'Program 1'!B57)</f>
        <v>John Tyler</v>
      </c>
      <c r="D31" t="str">
        <f>IF('Program 1'!C57="","",'Program 1'!C57)</f>
        <v>Technical Consultant</v>
      </c>
      <c r="E31" t="str">
        <f>IF('Program 1'!D57="","",'Program 1'!D57)</f>
        <v>SOW</v>
      </c>
      <c r="F31" t="str">
        <f>IF('Program 1'!E57="","",'Program 1'!E57)</f>
        <v/>
      </c>
      <c r="G31" t="str">
        <f>IF('Program 1'!F57="","",'Program 1'!F57)</f>
        <v>Charlotte</v>
      </c>
      <c r="H31" t="str">
        <f>IF('Program 1'!G57="","",'Program 1'!G57)</f>
        <v>North Carolina</v>
      </c>
      <c r="I31" t="str">
        <f>IF('Program 1'!H57="","",'Program 1'!H57)</f>
        <v>United States</v>
      </c>
      <c r="J31" s="61">
        <f>IF('Program 1'!I57="","",'Program 1'!I57)</f>
        <v>45453</v>
      </c>
      <c r="K31" s="61" t="str">
        <f>IF('Program 1'!J57="","",'Program 1'!J57)</f>
        <v/>
      </c>
      <c r="L31" t="str">
        <f>IF('Program 1'!K57="","",'Program 1'!K57)</f>
        <v>Prism Ridge, LLC</v>
      </c>
      <c r="M31" s="63">
        <f>'Program 1'!L57</f>
        <v>65</v>
      </c>
      <c r="N31" s="64">
        <v>160</v>
      </c>
      <c r="O31" s="64">
        <v>152</v>
      </c>
      <c r="P31" s="64">
        <v>176</v>
      </c>
      <c r="Q31" s="64">
        <v>176</v>
      </c>
      <c r="R31" s="64">
        <v>160</v>
      </c>
      <c r="S31" s="64">
        <v>168</v>
      </c>
      <c r="T31" s="64">
        <v>176</v>
      </c>
      <c r="U31" s="64">
        <v>168</v>
      </c>
      <c r="V31" s="64">
        <v>168</v>
      </c>
      <c r="W31" s="64">
        <v>176</v>
      </c>
      <c r="X31" s="64">
        <v>160</v>
      </c>
      <c r="Y31" s="64">
        <v>176</v>
      </c>
      <c r="Z31" s="64">
        <v>2016</v>
      </c>
      <c r="AA31" s="7">
        <v>131040</v>
      </c>
      <c r="AB31" s="62" t="str">
        <f>'Program 1'!AA57</f>
        <v/>
      </c>
      <c r="AC31" s="62" t="str">
        <f>'Program 1'!AB57</f>
        <v/>
      </c>
      <c r="AD31" s="62" t="str">
        <f>'Program 1'!AC57</f>
        <v/>
      </c>
      <c r="AE31" s="62" t="str">
        <f>'Program 1'!AD57</f>
        <v/>
      </c>
      <c r="AF31" s="62" t="str">
        <f>'Program 1'!AE57</f>
        <v/>
      </c>
      <c r="AG31" s="62" t="str">
        <f>'Program 1'!AF57</f>
        <v/>
      </c>
      <c r="AH31" s="62" t="str">
        <f>'Program 1'!AG57</f>
        <v/>
      </c>
      <c r="AI31" s="62" t="str">
        <f>'Program 1'!AH57</f>
        <v/>
      </c>
      <c r="AJ31" s="62" t="str">
        <f>'Program 1'!AI57</f>
        <v/>
      </c>
      <c r="AK31" s="62" t="str">
        <f>'Program 1'!AJ57</f>
        <v/>
      </c>
      <c r="AL31" s="62" t="str">
        <f>'Program 1'!AK57</f>
        <v/>
      </c>
      <c r="AM31" s="62" t="str">
        <f>'Program 1'!AL57</f>
        <v/>
      </c>
    </row>
    <row r="32" spans="2:57" x14ac:dyDescent="0.25">
      <c r="B32" t="str">
        <f>IF('Program 1'!A58="","",'Program 1'!A58)</f>
        <v>Program 1</v>
      </c>
      <c r="C32" t="str">
        <f>IF('Program 1'!B58="","",'Program 1'!B58)</f>
        <v>Joseph Robinette Biden Jr.</v>
      </c>
      <c r="D32" t="str">
        <f>IF('Program 1'!C58="","",'Program 1'!C58)</f>
        <v>Data Engineer</v>
      </c>
      <c r="E32" t="str">
        <f>IF('Program 1'!D58="","",'Program 1'!D58)</f>
        <v>Contractor</v>
      </c>
      <c r="F32" t="str">
        <f>IF('Program 1'!E58="","",'Program 1'!E58)</f>
        <v>New Hire</v>
      </c>
      <c r="G32" t="str">
        <f>IF('Program 1'!F58="","",'Program 1'!F58)</f>
        <v>Bangalore</v>
      </c>
      <c r="H32" t="str">
        <f>IF('Program 1'!G58="","",'Program 1'!G58)</f>
        <v>Karnataka</v>
      </c>
      <c r="I32" t="str">
        <f>IF('Program 1'!H58="","",'Program 1'!H58)</f>
        <v>India</v>
      </c>
      <c r="J32" s="61">
        <f>IF('Program 1'!I58="","",'Program 1'!I58)</f>
        <v>46069</v>
      </c>
      <c r="K32" s="61" t="str">
        <f>IF('Program 1'!J58="","",'Program 1'!J58)</f>
        <v/>
      </c>
      <c r="L32" t="str">
        <f>IF('Program 1'!K58="","",'Program 1'!K58)</f>
        <v>Elevation Consulting</v>
      </c>
      <c r="M32" s="63">
        <f>'Program 1'!L58</f>
        <v>25</v>
      </c>
      <c r="N32" s="64"/>
      <c r="O32" s="64">
        <v>80</v>
      </c>
      <c r="P32" s="64">
        <v>176</v>
      </c>
      <c r="Q32" s="64">
        <v>176</v>
      </c>
      <c r="R32" s="64">
        <v>160</v>
      </c>
      <c r="S32" s="64">
        <v>168</v>
      </c>
      <c r="T32" s="64">
        <v>176</v>
      </c>
      <c r="U32" s="64">
        <v>168</v>
      </c>
      <c r="V32" s="64">
        <v>168</v>
      </c>
      <c r="W32" s="64">
        <v>176</v>
      </c>
      <c r="X32" s="64">
        <v>160</v>
      </c>
      <c r="Y32" s="64">
        <v>176</v>
      </c>
      <c r="Z32" s="64">
        <v>1784</v>
      </c>
      <c r="AA32" s="7">
        <v>44600</v>
      </c>
      <c r="AB32" s="62" t="str">
        <f>'Program 1'!AA58</f>
        <v/>
      </c>
      <c r="AC32" s="62" t="str">
        <f>'Program 1'!AB58</f>
        <v>New Hire</v>
      </c>
      <c r="AD32" s="62" t="str">
        <f>'Program 1'!AC58</f>
        <v/>
      </c>
      <c r="AE32" s="62" t="str">
        <f>'Program 1'!AD58</f>
        <v/>
      </c>
      <c r="AF32" s="62" t="str">
        <f>'Program 1'!AE58</f>
        <v/>
      </c>
      <c r="AG32" s="62" t="str">
        <f>'Program 1'!AF58</f>
        <v/>
      </c>
      <c r="AH32" s="62" t="str">
        <f>'Program 1'!AG58</f>
        <v/>
      </c>
      <c r="AI32" s="62" t="str">
        <f>'Program 1'!AH58</f>
        <v/>
      </c>
      <c r="AJ32" s="62" t="str">
        <f>'Program 1'!AI58</f>
        <v/>
      </c>
      <c r="AK32" s="62" t="str">
        <f>'Program 1'!AJ58</f>
        <v/>
      </c>
      <c r="AL32" s="62" t="str">
        <f>'Program 1'!AK58</f>
        <v/>
      </c>
      <c r="AM32" s="62" t="str">
        <f>'Program 1'!AL58</f>
        <v/>
      </c>
      <c r="AO32" s="1" t="str">
        <f>'Program 4'!$B$1</f>
        <v>Program 4</v>
      </c>
    </row>
    <row r="33" spans="2:57" x14ac:dyDescent="0.25">
      <c r="B33" t="str">
        <f>IF('Program 1'!A59="","",'Program 1'!A59)</f>
        <v>Program 1</v>
      </c>
      <c r="C33" t="str">
        <f>IF('Program 1'!B59="","",'Program 1'!B59)</f>
        <v>Lyndon Baines Johnson</v>
      </c>
      <c r="D33" t="str">
        <f>IF('Program 1'!C59="","",'Program 1'!C59)</f>
        <v>QA Engineers</v>
      </c>
      <c r="E33" t="str">
        <f>IF('Program 1'!D59="","",'Program 1'!D59)</f>
        <v>Contractor</v>
      </c>
      <c r="F33" t="str">
        <f>IF('Program 1'!E59="","",'Program 1'!E59)</f>
        <v>Transfer Out</v>
      </c>
      <c r="G33" t="str">
        <f>IF('Program 1'!F59="","",'Program 1'!F59)</f>
        <v>Des Moines</v>
      </c>
      <c r="H33" t="str">
        <f>IF('Program 1'!G59="","",'Program 1'!G59)</f>
        <v>Iowa</v>
      </c>
      <c r="I33" t="str">
        <f>IF('Program 1'!H59="","",'Program 1'!H59)</f>
        <v>United States</v>
      </c>
      <c r="J33" s="61">
        <f>IF('Program 1'!I59="","",'Program 1'!I59)</f>
        <v>45110</v>
      </c>
      <c r="K33" s="61" t="str">
        <f>IF('Program 1'!J59="","",'Program 1'!J59)</f>
        <v/>
      </c>
      <c r="L33" t="str">
        <f>IF('Program 1'!K59="","",'Program 1'!K59)</f>
        <v>ABC Company</v>
      </c>
      <c r="M33" s="63">
        <f>'Program 1'!L59</f>
        <v>65</v>
      </c>
      <c r="N33" s="64">
        <v>160</v>
      </c>
      <c r="O33" s="64">
        <v>152</v>
      </c>
      <c r="P33" s="64">
        <v>176</v>
      </c>
      <c r="Q33" s="64">
        <v>176</v>
      </c>
      <c r="R33" s="64"/>
      <c r="S33" s="64"/>
      <c r="T33" s="64"/>
      <c r="U33" s="64"/>
      <c r="V33" s="64"/>
      <c r="W33" s="64"/>
      <c r="X33" s="64"/>
      <c r="Y33" s="64"/>
      <c r="Z33" s="64">
        <v>664</v>
      </c>
      <c r="AA33" s="7">
        <v>43160</v>
      </c>
      <c r="AB33" s="62" t="str">
        <f>'Program 1'!AA59</f>
        <v/>
      </c>
      <c r="AC33" s="62" t="str">
        <f>'Program 1'!AB59</f>
        <v/>
      </c>
      <c r="AD33" s="62" t="str">
        <f>'Program 1'!AC59</f>
        <v/>
      </c>
      <c r="AE33" s="62" t="str">
        <f>'Program 1'!AD59</f>
        <v/>
      </c>
      <c r="AF33" s="62" t="str">
        <f>'Program 1'!AE59</f>
        <v>Transfer Out</v>
      </c>
      <c r="AG33" s="62" t="str">
        <f>'Program 1'!AF59</f>
        <v/>
      </c>
      <c r="AH33" s="62" t="str">
        <f>'Program 1'!AG59</f>
        <v/>
      </c>
      <c r="AI33" s="62" t="str">
        <f>'Program 1'!AH59</f>
        <v/>
      </c>
      <c r="AJ33" s="62" t="str">
        <f>'Program 1'!AI59</f>
        <v/>
      </c>
      <c r="AK33" s="62" t="str">
        <f>'Program 1'!AJ59</f>
        <v/>
      </c>
      <c r="AL33" s="62" t="str">
        <f>'Program 1'!AK59</f>
        <v/>
      </c>
      <c r="AM33" s="62" t="str">
        <f>'Program 1'!AL59</f>
        <v/>
      </c>
      <c r="AO33" s="1" t="s">
        <v>63</v>
      </c>
      <c r="AP33" s="1" t="s">
        <v>279</v>
      </c>
      <c r="AQ33" s="1" t="s">
        <v>280</v>
      </c>
      <c r="AR33" s="1" t="s">
        <v>132</v>
      </c>
      <c r="AS33" s="1" t="s">
        <v>92</v>
      </c>
      <c r="AT33" s="1" t="s">
        <v>93</v>
      </c>
      <c r="AU33" s="1" t="s">
        <v>94</v>
      </c>
      <c r="AV33" s="1" t="s">
        <v>95</v>
      </c>
      <c r="AW33" s="1" t="s">
        <v>96</v>
      </c>
      <c r="AX33" s="1" t="s">
        <v>97</v>
      </c>
      <c r="AY33" s="1" t="s">
        <v>98</v>
      </c>
      <c r="AZ33" s="1" t="s">
        <v>99</v>
      </c>
      <c r="BA33" s="1" t="s">
        <v>100</v>
      </c>
      <c r="BB33" s="1" t="s">
        <v>101</v>
      </c>
      <c r="BC33" s="1" t="s">
        <v>102</v>
      </c>
      <c r="BD33" s="1" t="s">
        <v>103</v>
      </c>
      <c r="BE33" s="1" t="s">
        <v>181</v>
      </c>
    </row>
    <row r="34" spans="2:57" x14ac:dyDescent="0.25">
      <c r="B34" t="str">
        <f>IF('Program 1'!A60="","",'Program 1'!A60)</f>
        <v>Program 1</v>
      </c>
      <c r="C34" t="str">
        <f>IF('Program 1'!B60="","",'Program 1'!B60)</f>
        <v>Martin Van Buren</v>
      </c>
      <c r="D34" t="str">
        <f>IF('Program 1'!C60="","",'Program 1'!C60)</f>
        <v>Data Engineer</v>
      </c>
      <c r="E34" t="str">
        <f>IF('Program 1'!D60="","",'Program 1'!D60)</f>
        <v>Contractor</v>
      </c>
      <c r="F34" t="str">
        <f>IF('Program 1'!E60="","",'Program 1'!E60)</f>
        <v/>
      </c>
      <c r="G34" t="str">
        <f>IF('Program 1'!F60="","",'Program 1'!F60)</f>
        <v>Mumbai</v>
      </c>
      <c r="H34" t="str">
        <f>IF('Program 1'!G60="","",'Program 1'!G60)</f>
        <v>Maharashtra</v>
      </c>
      <c r="I34" t="str">
        <f>IF('Program 1'!H60="","",'Program 1'!H60)</f>
        <v>India</v>
      </c>
      <c r="J34" s="61">
        <f>IF('Program 1'!I60="","",'Program 1'!I60)</f>
        <v>45943</v>
      </c>
      <c r="K34" s="61" t="str">
        <f>IF('Program 1'!J60="","",'Program 1'!J60)</f>
        <v/>
      </c>
      <c r="L34" t="str">
        <f>IF('Program 1'!K60="","",'Program 1'!K60)</f>
        <v>KPS, Inc.</v>
      </c>
      <c r="M34" s="63">
        <f>'Program 1'!L60</f>
        <v>25</v>
      </c>
      <c r="N34" s="64">
        <v>160</v>
      </c>
      <c r="O34" s="64">
        <v>152</v>
      </c>
      <c r="P34" s="64">
        <v>176</v>
      </c>
      <c r="Q34" s="64">
        <v>176</v>
      </c>
      <c r="R34" s="64">
        <v>160</v>
      </c>
      <c r="S34" s="64">
        <v>168</v>
      </c>
      <c r="T34" s="64">
        <v>176</v>
      </c>
      <c r="U34" s="64">
        <v>168</v>
      </c>
      <c r="V34" s="64">
        <v>168</v>
      </c>
      <c r="W34" s="64">
        <v>176</v>
      </c>
      <c r="X34" s="64">
        <v>160</v>
      </c>
      <c r="Y34" s="64">
        <v>176</v>
      </c>
      <c r="Z34" s="64">
        <v>2016</v>
      </c>
      <c r="AA34" s="7">
        <v>50400</v>
      </c>
      <c r="AB34" s="62" t="str">
        <f>'Program 1'!AA60</f>
        <v/>
      </c>
      <c r="AC34" s="62" t="str">
        <f>'Program 1'!AB60</f>
        <v/>
      </c>
      <c r="AD34" s="62" t="str">
        <f>'Program 1'!AC60</f>
        <v/>
      </c>
      <c r="AE34" s="62" t="str">
        <f>'Program 1'!AD60</f>
        <v/>
      </c>
      <c r="AF34" s="62" t="str">
        <f>'Program 1'!AE60</f>
        <v/>
      </c>
      <c r="AG34" s="62" t="str">
        <f>'Program 1'!AF60</f>
        <v/>
      </c>
      <c r="AH34" s="62" t="str">
        <f>'Program 1'!AG60</f>
        <v/>
      </c>
      <c r="AI34" s="62" t="str">
        <f>'Program 1'!AH60</f>
        <v/>
      </c>
      <c r="AJ34" s="62" t="str">
        <f>'Program 1'!AI60</f>
        <v/>
      </c>
      <c r="AK34" s="62" t="str">
        <f>'Program 1'!AJ60</f>
        <v/>
      </c>
      <c r="AL34" s="62" t="str">
        <f>'Program 1'!AK60</f>
        <v/>
      </c>
      <c r="AM34" s="62" t="str">
        <f>'Program 1'!AL60</f>
        <v/>
      </c>
      <c r="AO34" t="s">
        <v>8</v>
      </c>
      <c r="AP34" t="s">
        <v>68</v>
      </c>
      <c r="AR34">
        <f>Reference!$S$5</f>
        <v>95</v>
      </c>
      <c r="AS34" s="7">
        <f>(SUMIFS(STAFF_DATA[Jan-26],STAFF_DATA[[Type]:[Type]],$AO34,STAFF_DATA[[Country]:[Country]],$AP34,STAFF_DATA[[Program]:[Program]],$AO$32)+SUMIFS(STAFF_DATA[Jan-26],STAFF_DATA[[Type]:[Type]],$AO34,STAFF_DATA[[Country]:[Country]],$AQ34,STAFF_DATA[[Program]:[Program]],$AO$32))*$AR34</f>
        <v>200640</v>
      </c>
      <c r="AT34" s="7">
        <f>(SUMIFS(STAFF_DATA[Feb-26],STAFF_DATA[[Type]:[Type]],$AO34,STAFF_DATA[[Country]:[Country]],$AP34,STAFF_DATA[[Program]:[Program]],$AO$32)+SUMIFS(STAFF_DATA[Feb-26],STAFF_DATA[[Type]:[Type]],$AO34,STAFF_DATA[[Country]:[Country]],$AQ34,STAFF_DATA[[Program]:[Program]],$AO$32))*$AR34</f>
        <v>182400</v>
      </c>
      <c r="AU34" s="7">
        <f>(SUMIFS(STAFF_DATA[Mar-26],STAFF_DATA[[Type]:[Type]],$AO34,STAFF_DATA[[Country]:[Country]],$AP34,STAFF_DATA[[Program]:[Program]],$AO$32)+SUMIFS(STAFF_DATA[Mar-26],STAFF_DATA[[Type]:[Type]],$AO34,STAFF_DATA[[Country]:[Country]],$AQ34,STAFF_DATA[[Program]:[Program]],$AO$32))*$AR34</f>
        <v>200640</v>
      </c>
      <c r="AV34" s="7">
        <f>(SUMIFS(STAFF_DATA[Apr-26],STAFF_DATA[[Type]:[Type]],$AO34,STAFF_DATA[[Country]:[Country]],$AP34,STAFF_DATA[[Program]:[Program]],$AO$32)+SUMIFS(STAFF_DATA[Apr-26],STAFF_DATA[[Type]:[Type]],$AO34,STAFF_DATA[[Country]:[Country]],$AQ34,STAFF_DATA[[Program]:[Program]],$AO$32))*$AR34</f>
        <v>213560</v>
      </c>
      <c r="AW34" s="7">
        <f>(SUMIFS(STAFF_DATA[May-26],STAFF_DATA[[Type]:[Type]],$AO34,STAFF_DATA[[Country]:[Country]],$AP34,STAFF_DATA[[Program]:[Program]],$AO$32)+SUMIFS(STAFF_DATA[May-26],STAFF_DATA[[Type]:[Type]],$AO34,STAFF_DATA[[Country]:[Country]],$AQ34,STAFF_DATA[[Program]:[Program]],$AO$32))*$AR34</f>
        <v>223440</v>
      </c>
      <c r="AX34" s="7">
        <f>(SUMIFS(STAFF_DATA[Jun-26],STAFF_DATA[[Type]:[Type]],$AO34,STAFF_DATA[[Country]:[Country]],$AP34,STAFF_DATA[[Program]:[Program]],$AO$32)+SUMIFS(STAFF_DATA[Jun-26],STAFF_DATA[[Type]:[Type]],$AO34,STAFF_DATA[[Country]:[Country]],$AQ34,STAFF_DATA[[Program]:[Program]],$AO$32))*$AR34</f>
        <v>234080</v>
      </c>
      <c r="AY34" s="7">
        <f>(SUMIFS(STAFF_DATA[Jul-26],STAFF_DATA[[Type]:[Type]],$AO34,STAFF_DATA[[Country]:[Country]],$AP34,STAFF_DATA[[Program]:[Program]],$AO$32)+SUMIFS(STAFF_DATA[Jul-26],STAFF_DATA[[Type]:[Type]],$AO34,STAFF_DATA[[Country]:[Country]],$AQ34,STAFF_DATA[[Program]:[Program]],$AO$32))*$AR34</f>
        <v>244720</v>
      </c>
      <c r="AZ34" s="7">
        <f>(SUMIFS(STAFF_DATA[Aug-26],STAFF_DATA[[Type]:[Type]],$AO34,STAFF_DATA[[Country]:[Country]],$AP34,STAFF_DATA[[Program]:[Program]],$AO$32)+SUMIFS(STAFF_DATA[Aug-26],STAFF_DATA[[Type]:[Type]],$AO34,STAFF_DATA[[Country]:[Country]],$AQ34,STAFF_DATA[[Program]:[Program]],$AO$32))*$AR34</f>
        <v>223440</v>
      </c>
      <c r="BA34" s="7">
        <f>(SUMIFS(STAFF_DATA[Sep-26],STAFF_DATA[[Type]:[Type]],$AO34,STAFF_DATA[[Country]:[Country]],$AP34,STAFF_DATA[[Program]:[Program]],$AO$32)+SUMIFS(STAFF_DATA[Sep-26],STAFF_DATA[[Type]:[Type]],$AO34,STAFF_DATA[[Country]:[Country]],$AQ34,STAFF_DATA[[Program]:[Program]],$AO$32))*$AR34</f>
        <v>234080</v>
      </c>
      <c r="BB34" s="7">
        <f>(SUMIFS(STAFF_DATA[Oct-26],STAFF_DATA[[Type]:[Type]],$AO34,STAFF_DATA[[Country]:[Country]],$AP34,STAFF_DATA[[Program]:[Program]],$AO$32)+SUMIFS(STAFF_DATA[Oct-26],STAFF_DATA[[Type]:[Type]],$AO34,STAFF_DATA[[Country]:[Country]],$AQ34,STAFF_DATA[[Program]:[Program]],$AO$32))*$AR34</f>
        <v>234080</v>
      </c>
      <c r="BC34" s="7">
        <f>(SUMIFS(STAFF_DATA[Nov-26],STAFF_DATA[[Type]:[Type]],$AO34,STAFF_DATA[[Country]:[Country]],$AP34,STAFF_DATA[[Program]:[Program]],$AO$32)+SUMIFS(STAFF_DATA[Nov-26],STAFF_DATA[[Type]:[Type]],$AO34,STAFF_DATA[[Country]:[Country]],$AQ34,STAFF_DATA[[Program]:[Program]],$AO$32))*$AR34</f>
        <v>223440</v>
      </c>
      <c r="BD34" s="7">
        <f>(SUMIFS(STAFF_DATA[Dec-26],STAFF_DATA[[Type]:[Type]],$AO34,STAFF_DATA[[Country]:[Country]],$AP34,STAFF_DATA[[Program]:[Program]],$AO$32)+SUMIFS(STAFF_DATA[Dec-26],STAFF_DATA[[Type]:[Type]],$AO34,STAFF_DATA[[Country]:[Country]],$AQ34,STAFF_DATA[[Program]:[Program]],$AO$32))*$AR34</f>
        <v>244720</v>
      </c>
      <c r="BE34" s="68">
        <f>SUM(AS34:BD34)</f>
        <v>2659240</v>
      </c>
    </row>
    <row r="35" spans="2:57" x14ac:dyDescent="0.25">
      <c r="B35" t="str">
        <f>IF('Program 1'!A61="","",'Program 1'!A61)</f>
        <v>Program 1</v>
      </c>
      <c r="C35" t="str">
        <f>IF('Program 1'!B61="","",'Program 1'!B61)</f>
        <v>Millard Fillmore</v>
      </c>
      <c r="D35" t="str">
        <f>IF('Program 1'!C61="","",'Program 1'!C61)</f>
        <v>Technical Consultant</v>
      </c>
      <c r="E35" t="str">
        <f>IF('Program 1'!D61="","",'Program 1'!D61)</f>
        <v>SOW</v>
      </c>
      <c r="F35" t="str">
        <f>IF('Program 1'!E61="","",'Program 1'!E61)</f>
        <v/>
      </c>
      <c r="G35" t="str">
        <f>IF('Program 1'!F61="","",'Program 1'!F61)</f>
        <v>Cebu</v>
      </c>
      <c r="H35" t="str">
        <f>IF('Program 1'!G61="","",'Program 1'!G61)</f>
        <v>Cebu</v>
      </c>
      <c r="I35" t="str">
        <f>IF('Program 1'!H61="","",'Program 1'!H61)</f>
        <v>Philippines</v>
      </c>
      <c r="J35" s="61">
        <f>IF('Program 1'!I61="","",'Program 1'!I61)</f>
        <v>45453</v>
      </c>
      <c r="K35" s="61" t="str">
        <f>IF('Program 1'!J61="","",'Program 1'!J61)</f>
        <v/>
      </c>
      <c r="L35" t="str">
        <f>IF('Program 1'!K61="","",'Program 1'!K61)</f>
        <v>Prism Ridge, LLC</v>
      </c>
      <c r="M35" s="63">
        <f>'Program 1'!L61</f>
        <v>25</v>
      </c>
      <c r="N35" s="64">
        <v>160</v>
      </c>
      <c r="O35" s="64">
        <v>152</v>
      </c>
      <c r="P35" s="64">
        <v>176</v>
      </c>
      <c r="Q35" s="64">
        <v>176</v>
      </c>
      <c r="R35" s="64">
        <v>160</v>
      </c>
      <c r="S35" s="64">
        <v>168</v>
      </c>
      <c r="T35" s="64">
        <v>176</v>
      </c>
      <c r="U35" s="64">
        <v>168</v>
      </c>
      <c r="V35" s="64">
        <v>168</v>
      </c>
      <c r="W35" s="64">
        <v>176</v>
      </c>
      <c r="X35" s="64">
        <v>160</v>
      </c>
      <c r="Y35" s="64">
        <v>176</v>
      </c>
      <c r="Z35" s="64">
        <v>2016</v>
      </c>
      <c r="AA35" s="7">
        <v>50400</v>
      </c>
      <c r="AB35" s="62" t="str">
        <f>'Program 1'!AA61</f>
        <v/>
      </c>
      <c r="AC35" s="62" t="str">
        <f>'Program 1'!AB61</f>
        <v/>
      </c>
      <c r="AD35" s="62" t="str">
        <f>'Program 1'!AC61</f>
        <v/>
      </c>
      <c r="AE35" s="62" t="str">
        <f>'Program 1'!AD61</f>
        <v/>
      </c>
      <c r="AF35" s="62" t="str">
        <f>'Program 1'!AE61</f>
        <v/>
      </c>
      <c r="AG35" s="62" t="str">
        <f>'Program 1'!AF61</f>
        <v/>
      </c>
      <c r="AH35" s="62" t="str">
        <f>'Program 1'!AG61</f>
        <v/>
      </c>
      <c r="AI35" s="62" t="str">
        <f>'Program 1'!AH61</f>
        <v/>
      </c>
      <c r="AJ35" s="62" t="str">
        <f>'Program 1'!AI61</f>
        <v/>
      </c>
      <c r="AK35" s="62" t="str">
        <f>'Program 1'!AJ61</f>
        <v/>
      </c>
      <c r="AL35" s="62" t="str">
        <f>'Program 1'!AK61</f>
        <v/>
      </c>
      <c r="AM35" s="62" t="str">
        <f>'Program 1'!AL61</f>
        <v/>
      </c>
      <c r="AO35" t="s">
        <v>8</v>
      </c>
      <c r="AP35" t="s">
        <v>70</v>
      </c>
      <c r="AQ35" t="s">
        <v>69</v>
      </c>
      <c r="AR35">
        <f>Reference!$S$7</f>
        <v>35</v>
      </c>
      <c r="AS35" s="7">
        <f>(SUMIFS(STAFF_DATA[Jan-26],STAFF_DATA[[Type]:[Type]],$AO35,STAFF_DATA[[Country]:[Country]],$AP35,STAFF_DATA[[Program]:[Program]],$AO$32)+SUMIFS(STAFF_DATA[Jan-26],STAFF_DATA[[Type]:[Type]],$AO35,STAFF_DATA[[Country]:[Country]],$AQ35,STAFF_DATA[[Program]:[Program]],$AO$32))*$AR35</f>
        <v>30800</v>
      </c>
      <c r="AT35" s="7">
        <f>(SUMIFS(STAFF_DATA[Feb-26],STAFF_DATA[[Type]:[Type]],$AO35,STAFF_DATA[[Country]:[Country]],$AP35,STAFF_DATA[[Program]:[Program]],$AO$32)+SUMIFS(STAFF_DATA[Feb-26],STAFF_DATA[[Type]:[Type]],$AO35,STAFF_DATA[[Country]:[Country]],$AQ35,STAFF_DATA[[Program]:[Program]],$AO$32))*$AR35</f>
        <v>28000</v>
      </c>
      <c r="AU35" s="7">
        <f>(SUMIFS(STAFF_DATA[Mar-26],STAFF_DATA[[Type]:[Type]],$AO35,STAFF_DATA[[Country]:[Country]],$AP35,STAFF_DATA[[Program]:[Program]],$AO$32)+SUMIFS(STAFF_DATA[Mar-26],STAFF_DATA[[Type]:[Type]],$AO35,STAFF_DATA[[Country]:[Country]],$AQ35,STAFF_DATA[[Program]:[Program]],$AO$32))*$AR35</f>
        <v>30800</v>
      </c>
      <c r="AV35" s="7">
        <f>(SUMIFS(STAFF_DATA[Apr-26],STAFF_DATA[[Type]:[Type]],$AO35,STAFF_DATA[[Country]:[Country]],$AP35,STAFF_DATA[[Program]:[Program]],$AO$32)+SUMIFS(STAFF_DATA[Apr-26],STAFF_DATA[[Type]:[Type]],$AO35,STAFF_DATA[[Country]:[Country]],$AQ35,STAFF_DATA[[Program]:[Program]],$AO$32))*$AR35</f>
        <v>30800</v>
      </c>
      <c r="AW35" s="7">
        <f>(SUMIFS(STAFF_DATA[May-26],STAFF_DATA[[Type]:[Type]],$AO35,STAFF_DATA[[Country]:[Country]],$AP35,STAFF_DATA[[Program]:[Program]],$AO$32)+SUMIFS(STAFF_DATA[May-26],STAFF_DATA[[Type]:[Type]],$AO35,STAFF_DATA[[Country]:[Country]],$AQ35,STAFF_DATA[[Program]:[Program]],$AO$32))*$AR35</f>
        <v>23520</v>
      </c>
      <c r="AX35" s="7">
        <f>(SUMIFS(STAFF_DATA[Jun-26],STAFF_DATA[[Type]:[Type]],$AO35,STAFF_DATA[[Country]:[Country]],$AP35,STAFF_DATA[[Program]:[Program]],$AO$32)+SUMIFS(STAFF_DATA[Jun-26],STAFF_DATA[[Type]:[Type]],$AO35,STAFF_DATA[[Country]:[Country]],$AQ35,STAFF_DATA[[Program]:[Program]],$AO$32))*$AR35</f>
        <v>24640</v>
      </c>
      <c r="AY35" s="7">
        <f>(SUMIFS(STAFF_DATA[Jul-26],STAFF_DATA[[Type]:[Type]],$AO35,STAFF_DATA[[Country]:[Country]],$AP35,STAFF_DATA[[Program]:[Program]],$AO$32)+SUMIFS(STAFF_DATA[Jul-26],STAFF_DATA[[Type]:[Type]],$AO35,STAFF_DATA[[Country]:[Country]],$AQ35,STAFF_DATA[[Program]:[Program]],$AO$32))*$AR35</f>
        <v>25760</v>
      </c>
      <c r="AZ35" s="7">
        <f>(SUMIFS(STAFF_DATA[Aug-26],STAFF_DATA[[Type]:[Type]],$AO35,STAFF_DATA[[Country]:[Country]],$AP35,STAFF_DATA[[Program]:[Program]],$AO$32)+SUMIFS(STAFF_DATA[Aug-26],STAFF_DATA[[Type]:[Type]],$AO35,STAFF_DATA[[Country]:[Country]],$AQ35,STAFF_DATA[[Program]:[Program]],$AO$32))*$AR35</f>
        <v>23520</v>
      </c>
      <c r="BA35" s="7">
        <f>(SUMIFS(STAFF_DATA[Sep-26],STAFF_DATA[[Type]:[Type]],$AO35,STAFF_DATA[[Country]:[Country]],$AP35,STAFF_DATA[[Program]:[Program]],$AO$32)+SUMIFS(STAFF_DATA[Sep-26],STAFF_DATA[[Type]:[Type]],$AO35,STAFF_DATA[[Country]:[Country]],$AQ35,STAFF_DATA[[Program]:[Program]],$AO$32))*$AR35</f>
        <v>24640</v>
      </c>
      <c r="BB35" s="7">
        <f>(SUMIFS(STAFF_DATA[Oct-26],STAFF_DATA[[Type]:[Type]],$AO35,STAFF_DATA[[Country]:[Country]],$AP35,STAFF_DATA[[Program]:[Program]],$AO$32)+SUMIFS(STAFF_DATA[Oct-26],STAFF_DATA[[Type]:[Type]],$AO35,STAFF_DATA[[Country]:[Country]],$AQ35,STAFF_DATA[[Program]:[Program]],$AO$32))*$AR35</f>
        <v>24640</v>
      </c>
      <c r="BC35" s="7">
        <f>(SUMIFS(STAFF_DATA[Nov-26],STAFF_DATA[[Type]:[Type]],$AO35,STAFF_DATA[[Country]:[Country]],$AP35,STAFF_DATA[[Program]:[Program]],$AO$32)+SUMIFS(STAFF_DATA[Nov-26],STAFF_DATA[[Type]:[Type]],$AO35,STAFF_DATA[[Country]:[Country]],$AQ35,STAFF_DATA[[Program]:[Program]],$AO$32))*$AR35</f>
        <v>23520</v>
      </c>
      <c r="BD35" s="7">
        <f>(SUMIFS(STAFF_DATA[Dec-26],STAFF_DATA[[Type]:[Type]],$AO35,STAFF_DATA[[Country]:[Country]],$AP35,STAFF_DATA[[Program]:[Program]],$AO$32)+SUMIFS(STAFF_DATA[Dec-26],STAFF_DATA[[Type]:[Type]],$AO35,STAFF_DATA[[Country]:[Country]],$AQ35,STAFF_DATA[[Program]:[Program]],$AO$32))*$AR35</f>
        <v>25760</v>
      </c>
      <c r="BE35" s="68">
        <f t="shared" ref="BE35:BE39" si="7">SUM(AS35:BD35)</f>
        <v>316400</v>
      </c>
    </row>
    <row r="36" spans="2:57" x14ac:dyDescent="0.25">
      <c r="B36" t="str">
        <f>IF('Program 1'!A62="","",'Program 1'!A62)</f>
        <v>Program 1</v>
      </c>
      <c r="C36" t="str">
        <f>IF('Program 1'!B62="","",'Program 1'!B62)</f>
        <v>Richard Milhous Nixon</v>
      </c>
      <c r="D36" t="str">
        <f>IF('Program 1'!C62="","",'Program 1'!C62)</f>
        <v>Software Engineer</v>
      </c>
      <c r="E36" t="str">
        <f>IF('Program 1'!D62="","",'Program 1'!D62)</f>
        <v>Employee</v>
      </c>
      <c r="F36" t="str">
        <f>IF('Program 1'!E62="","",'Program 1'!E62)</f>
        <v>Left Company</v>
      </c>
      <c r="G36" t="str">
        <f>IF('Program 1'!F62="","",'Program 1'!F62)</f>
        <v>Mumbai</v>
      </c>
      <c r="H36" t="str">
        <f>IF('Program 1'!G62="","",'Program 1'!G62)</f>
        <v>Maharashtra</v>
      </c>
      <c r="I36" t="str">
        <f>IF('Program 1'!H62="","",'Program 1'!H62)</f>
        <v>India</v>
      </c>
      <c r="J36" s="61">
        <f>IF('Program 1'!I62="","",'Program 1'!I62)</f>
        <v>45453</v>
      </c>
      <c r="K36" s="61">
        <f>IF('Program 1'!J62="","",'Program 1'!J62)</f>
        <v>46115</v>
      </c>
      <c r="L36" t="str">
        <f>IF('Program 1'!K62="","",'Program 1'!K62)</f>
        <v/>
      </c>
      <c r="M36" s="63">
        <f>'Program 1'!L62</f>
        <v>35</v>
      </c>
      <c r="N36" s="64">
        <v>176</v>
      </c>
      <c r="O36" s="64">
        <v>160</v>
      </c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>
        <v>336</v>
      </c>
      <c r="AA36" s="7">
        <v>11760</v>
      </c>
      <c r="AB36" s="62" t="str">
        <f>'Program 1'!AA62</f>
        <v/>
      </c>
      <c r="AC36" s="62" t="str">
        <f>'Program 1'!AB62</f>
        <v/>
      </c>
      <c r="AD36" s="62" t="str">
        <f>'Program 1'!AC62</f>
        <v>Left Company</v>
      </c>
      <c r="AE36" s="62" t="str">
        <f>'Program 1'!AD62</f>
        <v/>
      </c>
      <c r="AF36" s="62" t="str">
        <f>'Program 1'!AE62</f>
        <v/>
      </c>
      <c r="AG36" s="62" t="str">
        <f>'Program 1'!AF62</f>
        <v/>
      </c>
      <c r="AH36" s="62" t="str">
        <f>'Program 1'!AG62</f>
        <v/>
      </c>
      <c r="AI36" s="62" t="str">
        <f>'Program 1'!AH62</f>
        <v/>
      </c>
      <c r="AJ36" s="62" t="str">
        <f>'Program 1'!AI62</f>
        <v/>
      </c>
      <c r="AK36" s="62" t="str">
        <f>'Program 1'!AJ62</f>
        <v/>
      </c>
      <c r="AL36" s="62" t="str">
        <f>'Program 1'!AK62</f>
        <v/>
      </c>
      <c r="AM36" s="62" t="str">
        <f>'Program 1'!AL62</f>
        <v/>
      </c>
      <c r="AO36" t="s">
        <v>9</v>
      </c>
      <c r="AP36" t="s">
        <v>68</v>
      </c>
      <c r="AR36">
        <f>Reference!$S$6</f>
        <v>65</v>
      </c>
      <c r="AS36" s="7">
        <f>(SUMIFS(STAFF_DATA[Jan-26],STAFF_DATA[[Type]:[Type]],$AO36,STAFF_DATA[[Country]:[Country]],$AP36,STAFF_DATA[[Program]:[Program]],$AO$32)+SUMIFS(STAFF_DATA[Jan-26],STAFF_DATA[[Type]:[Type]],$AO36,STAFF_DATA[[Country]:[Country]],$AQ36,STAFF_DATA[[Program]:[Program]],$AO$32))*$AR36</f>
        <v>72800</v>
      </c>
      <c r="AT36" s="7">
        <f>(SUMIFS(STAFF_DATA[Feb-26],STAFF_DATA[[Type]:[Type]],$AO36,STAFF_DATA[[Country]:[Country]],$AP36,STAFF_DATA[[Program]:[Program]],$AO$32)+SUMIFS(STAFF_DATA[Feb-26],STAFF_DATA[[Type]:[Type]],$AO36,STAFF_DATA[[Country]:[Country]],$AQ36,STAFF_DATA[[Program]:[Program]],$AO$32))*$AR36</f>
        <v>69160</v>
      </c>
      <c r="AU36" s="7">
        <f>(SUMIFS(STAFF_DATA[Mar-26],STAFF_DATA[[Type]:[Type]],$AO36,STAFF_DATA[[Country]:[Country]],$AP36,STAFF_DATA[[Program]:[Program]],$AO$32)+SUMIFS(STAFF_DATA[Mar-26],STAFF_DATA[[Type]:[Type]],$AO36,STAFF_DATA[[Country]:[Country]],$AQ36,STAFF_DATA[[Program]:[Program]],$AO$32))*$AR36</f>
        <v>80080</v>
      </c>
      <c r="AV36" s="7">
        <f>(SUMIFS(STAFF_DATA[Apr-26],STAFF_DATA[[Type]:[Type]],$AO36,STAFF_DATA[[Country]:[Country]],$AP36,STAFF_DATA[[Program]:[Program]],$AO$32)+SUMIFS(STAFF_DATA[Apr-26],STAFF_DATA[[Type]:[Type]],$AO36,STAFF_DATA[[Country]:[Country]],$AQ36,STAFF_DATA[[Program]:[Program]],$AO$32))*$AR36</f>
        <v>82680</v>
      </c>
      <c r="AW36" s="7">
        <f>(SUMIFS(STAFF_DATA[May-26],STAFF_DATA[[Type]:[Type]],$AO36,STAFF_DATA[[Country]:[Country]],$AP36,STAFF_DATA[[Program]:[Program]],$AO$32)+SUMIFS(STAFF_DATA[May-26],STAFF_DATA[[Type]:[Type]],$AO36,STAFF_DATA[[Country]:[Country]],$AQ36,STAFF_DATA[[Program]:[Program]],$AO$32))*$AR36</f>
        <v>72800</v>
      </c>
      <c r="AX36" s="7">
        <f>(SUMIFS(STAFF_DATA[Jun-26],STAFF_DATA[[Type]:[Type]],$AO36,STAFF_DATA[[Country]:[Country]],$AP36,STAFF_DATA[[Program]:[Program]],$AO$32)+SUMIFS(STAFF_DATA[Jun-26],STAFF_DATA[[Type]:[Type]],$AO36,STAFF_DATA[[Country]:[Country]],$AQ36,STAFF_DATA[[Program]:[Program]],$AO$32))*$AR36</f>
        <v>76440</v>
      </c>
      <c r="AY36" s="7">
        <f>(SUMIFS(STAFF_DATA[Jul-26],STAFF_DATA[[Type]:[Type]],$AO36,STAFF_DATA[[Country]:[Country]],$AP36,STAFF_DATA[[Program]:[Program]],$AO$32)+SUMIFS(STAFF_DATA[Jul-26],STAFF_DATA[[Type]:[Type]],$AO36,STAFF_DATA[[Country]:[Country]],$AQ36,STAFF_DATA[[Program]:[Program]],$AO$32))*$AR36</f>
        <v>80080</v>
      </c>
      <c r="AZ36" s="7">
        <f>(SUMIFS(STAFF_DATA[Aug-26],STAFF_DATA[[Type]:[Type]],$AO36,STAFF_DATA[[Country]:[Country]],$AP36,STAFF_DATA[[Program]:[Program]],$AO$32)+SUMIFS(STAFF_DATA[Aug-26],STAFF_DATA[[Type]:[Type]],$AO36,STAFF_DATA[[Country]:[Country]],$AQ36,STAFF_DATA[[Program]:[Program]],$AO$32))*$AR36</f>
        <v>76440</v>
      </c>
      <c r="BA36" s="7">
        <f>(SUMIFS(STAFF_DATA[Sep-26],STAFF_DATA[[Type]:[Type]],$AO36,STAFF_DATA[[Country]:[Country]],$AP36,STAFF_DATA[[Program]:[Program]],$AO$32)+SUMIFS(STAFF_DATA[Sep-26],STAFF_DATA[[Type]:[Type]],$AO36,STAFF_DATA[[Country]:[Country]],$AQ36,STAFF_DATA[[Program]:[Program]],$AO$32))*$AR36</f>
        <v>76440</v>
      </c>
      <c r="BB36" s="7">
        <f>(SUMIFS(STAFF_DATA[Oct-26],STAFF_DATA[[Type]:[Type]],$AO36,STAFF_DATA[[Country]:[Country]],$AP36,STAFF_DATA[[Program]:[Program]],$AO$32)+SUMIFS(STAFF_DATA[Oct-26],STAFF_DATA[[Type]:[Type]],$AO36,STAFF_DATA[[Country]:[Country]],$AQ36,STAFF_DATA[[Program]:[Program]],$AO$32))*$AR36</f>
        <v>80080</v>
      </c>
      <c r="BC36" s="7">
        <f>(SUMIFS(STAFF_DATA[Nov-26],STAFF_DATA[[Type]:[Type]],$AO36,STAFF_DATA[[Country]:[Country]],$AP36,STAFF_DATA[[Program]:[Program]],$AO$32)+SUMIFS(STAFF_DATA[Nov-26],STAFF_DATA[[Type]:[Type]],$AO36,STAFF_DATA[[Country]:[Country]],$AQ36,STAFF_DATA[[Program]:[Program]],$AO$32))*$AR36</f>
        <v>72800</v>
      </c>
      <c r="BD36" s="7">
        <f>(SUMIFS(STAFF_DATA[Dec-26],STAFF_DATA[[Type]:[Type]],$AO36,STAFF_DATA[[Country]:[Country]],$AP36,STAFF_DATA[[Program]:[Program]],$AO$32)+SUMIFS(STAFF_DATA[Dec-26],STAFF_DATA[[Type]:[Type]],$AO36,STAFF_DATA[[Country]:[Country]],$AQ36,STAFF_DATA[[Program]:[Program]],$AO$32))*$AR36</f>
        <v>80080</v>
      </c>
      <c r="BE36" s="68">
        <f t="shared" si="7"/>
        <v>919880</v>
      </c>
    </row>
    <row r="37" spans="2:57" x14ac:dyDescent="0.25">
      <c r="B37" t="str">
        <f>IF('Program 1'!A63="","",'Program 1'!A63)</f>
        <v>Program 1</v>
      </c>
      <c r="C37" t="str">
        <f>IF('Program 1'!B63="","",'Program 1'!B63)</f>
        <v>Ronald Reagan</v>
      </c>
      <c r="D37" t="str">
        <f>IF('Program 1'!C63="","",'Program 1'!C63)</f>
        <v>Systems Analyst</v>
      </c>
      <c r="E37" t="str">
        <f>IF('Program 1'!D63="","",'Program 1'!D63)</f>
        <v>Employee</v>
      </c>
      <c r="F37" t="str">
        <f>IF('Program 1'!E63="","",'Program 1'!E63)</f>
        <v/>
      </c>
      <c r="G37" t="str">
        <f>IF('Program 1'!F63="","",'Program 1'!F63)</f>
        <v>Charlotte</v>
      </c>
      <c r="H37" t="str">
        <f>IF('Program 1'!G63="","",'Program 1'!G63)</f>
        <v>North Carolina</v>
      </c>
      <c r="I37" t="str">
        <f>IF('Program 1'!H63="","",'Program 1'!H63)</f>
        <v>United States</v>
      </c>
      <c r="J37" s="61">
        <f>IF('Program 1'!I63="","",'Program 1'!I63)</f>
        <v>45110</v>
      </c>
      <c r="K37" s="61" t="str">
        <f>IF('Program 1'!J63="","",'Program 1'!J63)</f>
        <v/>
      </c>
      <c r="L37" t="str">
        <f>IF('Program 1'!K63="","",'Program 1'!K63)</f>
        <v/>
      </c>
      <c r="M37" s="63">
        <f>'Program 1'!L63</f>
        <v>95</v>
      </c>
      <c r="N37" s="64">
        <v>176</v>
      </c>
      <c r="O37" s="64">
        <v>160</v>
      </c>
      <c r="P37" s="64">
        <v>176</v>
      </c>
      <c r="Q37" s="64">
        <v>176</v>
      </c>
      <c r="R37" s="64">
        <v>168</v>
      </c>
      <c r="S37" s="64">
        <v>176</v>
      </c>
      <c r="T37" s="64">
        <v>184</v>
      </c>
      <c r="U37" s="64">
        <v>168</v>
      </c>
      <c r="V37" s="64">
        <v>176</v>
      </c>
      <c r="W37" s="64">
        <v>176</v>
      </c>
      <c r="X37" s="64">
        <v>168</v>
      </c>
      <c r="Y37" s="64">
        <v>184</v>
      </c>
      <c r="Z37" s="64">
        <v>2088</v>
      </c>
      <c r="AA37" s="7">
        <v>198360</v>
      </c>
      <c r="AB37" s="62" t="str">
        <f>'Program 1'!AA63</f>
        <v/>
      </c>
      <c r="AC37" s="62" t="str">
        <f>'Program 1'!AB63</f>
        <v/>
      </c>
      <c r="AD37" s="62" t="str">
        <f>'Program 1'!AC63</f>
        <v/>
      </c>
      <c r="AE37" s="62" t="str">
        <f>'Program 1'!AD63</f>
        <v/>
      </c>
      <c r="AF37" s="62" t="str">
        <f>'Program 1'!AE63</f>
        <v/>
      </c>
      <c r="AG37" s="62" t="str">
        <f>'Program 1'!AF63</f>
        <v/>
      </c>
      <c r="AH37" s="62" t="str">
        <f>'Program 1'!AG63</f>
        <v/>
      </c>
      <c r="AI37" s="62" t="str">
        <f>'Program 1'!AH63</f>
        <v/>
      </c>
      <c r="AJ37" s="62" t="str">
        <f>'Program 1'!AI63</f>
        <v/>
      </c>
      <c r="AK37" s="62" t="str">
        <f>'Program 1'!AJ63</f>
        <v/>
      </c>
      <c r="AL37" s="62" t="str">
        <f>'Program 1'!AK63</f>
        <v/>
      </c>
      <c r="AM37" s="62" t="str">
        <f>'Program 1'!AL63</f>
        <v/>
      </c>
      <c r="AO37" t="s">
        <v>9</v>
      </c>
      <c r="AP37" t="s">
        <v>70</v>
      </c>
      <c r="AQ37" t="s">
        <v>69</v>
      </c>
      <c r="AR37">
        <f>Reference!$S$8</f>
        <v>25</v>
      </c>
      <c r="AS37" s="7">
        <f>(SUMIFS(STAFF_DATA[Jan-26],STAFF_DATA[[Type]:[Type]],$AO37,STAFF_DATA[[Country]:[Country]],$AP37,STAFF_DATA[[Program]:[Program]],$AO$32)+SUMIFS(STAFF_DATA[Jan-26],STAFF_DATA[[Type]:[Type]],$AO37,STAFF_DATA[[Country]:[Country]],$AQ37,STAFF_DATA[[Program]:[Program]],$AO$32))*$AR37</f>
        <v>13000</v>
      </c>
      <c r="AT37" s="7">
        <f>(SUMIFS(STAFF_DATA[Feb-26],STAFF_DATA[[Type]:[Type]],$AO37,STAFF_DATA[[Country]:[Country]],$AP37,STAFF_DATA[[Program]:[Program]],$AO$32)+SUMIFS(STAFF_DATA[Feb-26],STAFF_DATA[[Type]:[Type]],$AO37,STAFF_DATA[[Country]:[Country]],$AQ37,STAFF_DATA[[Program]:[Program]],$AO$32))*$AR37</f>
        <v>15200</v>
      </c>
      <c r="AU37" s="7">
        <f>(SUMIFS(STAFF_DATA[Mar-26],STAFF_DATA[[Type]:[Type]],$AO37,STAFF_DATA[[Country]:[Country]],$AP37,STAFF_DATA[[Program]:[Program]],$AO$32)+SUMIFS(STAFF_DATA[Mar-26],STAFF_DATA[[Type]:[Type]],$AO37,STAFF_DATA[[Country]:[Country]],$AQ37,STAFF_DATA[[Program]:[Program]],$AO$32))*$AR37</f>
        <v>17600</v>
      </c>
      <c r="AV37" s="7">
        <f>(SUMIFS(STAFF_DATA[Apr-26],STAFF_DATA[[Type]:[Type]],$AO37,STAFF_DATA[[Country]:[Country]],$AP37,STAFF_DATA[[Program]:[Program]],$AO$32)+SUMIFS(STAFF_DATA[Apr-26],STAFF_DATA[[Type]:[Type]],$AO37,STAFF_DATA[[Country]:[Country]],$AQ37,STAFF_DATA[[Program]:[Program]],$AO$32))*$AR37</f>
        <v>17600</v>
      </c>
      <c r="AW37" s="7">
        <f>(SUMIFS(STAFF_DATA[May-26],STAFF_DATA[[Type]:[Type]],$AO37,STAFF_DATA[[Country]:[Country]],$AP37,STAFF_DATA[[Program]:[Program]],$AO$32)+SUMIFS(STAFF_DATA[May-26],STAFF_DATA[[Type]:[Type]],$AO37,STAFF_DATA[[Country]:[Country]],$AQ37,STAFF_DATA[[Program]:[Program]],$AO$32))*$AR37</f>
        <v>16000</v>
      </c>
      <c r="AX37" s="7">
        <f>(SUMIFS(STAFF_DATA[Jun-26],STAFF_DATA[[Type]:[Type]],$AO37,STAFF_DATA[[Country]:[Country]],$AP37,STAFF_DATA[[Program]:[Program]],$AO$32)+SUMIFS(STAFF_DATA[Jun-26],STAFF_DATA[[Type]:[Type]],$AO37,STAFF_DATA[[Country]:[Country]],$AQ37,STAFF_DATA[[Program]:[Program]],$AO$32))*$AR37</f>
        <v>16800</v>
      </c>
      <c r="AY37" s="7">
        <f>(SUMIFS(STAFF_DATA[Jul-26],STAFF_DATA[[Type]:[Type]],$AO37,STAFF_DATA[[Country]:[Country]],$AP37,STAFF_DATA[[Program]:[Program]],$AO$32)+SUMIFS(STAFF_DATA[Jul-26],STAFF_DATA[[Type]:[Type]],$AO37,STAFF_DATA[[Country]:[Country]],$AQ37,STAFF_DATA[[Program]:[Program]],$AO$32))*$AR37</f>
        <v>17600</v>
      </c>
      <c r="AZ37" s="7">
        <f>(SUMIFS(STAFF_DATA[Aug-26],STAFF_DATA[[Type]:[Type]],$AO37,STAFF_DATA[[Country]:[Country]],$AP37,STAFF_DATA[[Program]:[Program]],$AO$32)+SUMIFS(STAFF_DATA[Aug-26],STAFF_DATA[[Type]:[Type]],$AO37,STAFF_DATA[[Country]:[Country]],$AQ37,STAFF_DATA[[Program]:[Program]],$AO$32))*$AR37</f>
        <v>16800</v>
      </c>
      <c r="BA37" s="7">
        <f>(SUMIFS(STAFF_DATA[Sep-26],STAFF_DATA[[Type]:[Type]],$AO37,STAFF_DATA[[Country]:[Country]],$AP37,STAFF_DATA[[Program]:[Program]],$AO$32)+SUMIFS(STAFF_DATA[Sep-26],STAFF_DATA[[Type]:[Type]],$AO37,STAFF_DATA[[Country]:[Country]],$AQ37,STAFF_DATA[[Program]:[Program]],$AO$32))*$AR37</f>
        <v>16800</v>
      </c>
      <c r="BB37" s="7">
        <f>(SUMIFS(STAFF_DATA[Oct-26],STAFF_DATA[[Type]:[Type]],$AO37,STAFF_DATA[[Country]:[Country]],$AP37,STAFF_DATA[[Program]:[Program]],$AO$32)+SUMIFS(STAFF_DATA[Oct-26],STAFF_DATA[[Type]:[Type]],$AO37,STAFF_DATA[[Country]:[Country]],$AQ37,STAFF_DATA[[Program]:[Program]],$AO$32))*$AR37</f>
        <v>17600</v>
      </c>
      <c r="BC37" s="7">
        <f>(SUMIFS(STAFF_DATA[Nov-26],STAFF_DATA[[Type]:[Type]],$AO37,STAFF_DATA[[Country]:[Country]],$AP37,STAFF_DATA[[Program]:[Program]],$AO$32)+SUMIFS(STAFF_DATA[Nov-26],STAFF_DATA[[Type]:[Type]],$AO37,STAFF_DATA[[Country]:[Country]],$AQ37,STAFF_DATA[[Program]:[Program]],$AO$32))*$AR37</f>
        <v>16000</v>
      </c>
      <c r="BD37" s="7">
        <f>(SUMIFS(STAFF_DATA[Dec-26],STAFF_DATA[[Type]:[Type]],$AO37,STAFF_DATA[[Country]:[Country]],$AP37,STAFF_DATA[[Program]:[Program]],$AO$32)+SUMIFS(STAFF_DATA[Dec-26],STAFF_DATA[[Type]:[Type]],$AO37,STAFF_DATA[[Country]:[Country]],$AQ37,STAFF_DATA[[Program]:[Program]],$AO$32))*$AR37</f>
        <v>17600</v>
      </c>
      <c r="BE37" s="68">
        <f t="shared" si="7"/>
        <v>198600</v>
      </c>
    </row>
    <row r="38" spans="2:57" x14ac:dyDescent="0.25">
      <c r="B38" t="str">
        <f>IF('Program 1'!A64="","",'Program 1'!A64)</f>
        <v>Program 1</v>
      </c>
      <c r="C38" t="str">
        <f>IF('Program 1'!B64="","",'Program 1'!B64)</f>
        <v>Rutherford Birchard Hayes</v>
      </c>
      <c r="D38" t="str">
        <f>IF('Program 1'!C64="","",'Program 1'!C64)</f>
        <v>Systems Analyst</v>
      </c>
      <c r="E38" t="str">
        <f>IF('Program 1'!D64="","",'Program 1'!D64)</f>
        <v>Employee</v>
      </c>
      <c r="F38" t="str">
        <f>IF('Program 1'!E64="","",'Program 1'!E64)</f>
        <v/>
      </c>
      <c r="G38" t="str">
        <f>IF('Program 1'!F64="","",'Program 1'!F64)</f>
        <v>Raleigh</v>
      </c>
      <c r="H38" t="str">
        <f>IF('Program 1'!G64="","",'Program 1'!G64)</f>
        <v>North Carolina</v>
      </c>
      <c r="I38" t="str">
        <f>IF('Program 1'!H64="","",'Program 1'!H64)</f>
        <v>United States</v>
      </c>
      <c r="J38" s="61">
        <f>IF('Program 1'!I64="","",'Program 1'!I64)</f>
        <v>44684</v>
      </c>
      <c r="K38" s="61" t="str">
        <f>IF('Program 1'!J64="","",'Program 1'!J64)</f>
        <v/>
      </c>
      <c r="L38" t="str">
        <f>IF('Program 1'!K64="","",'Program 1'!K64)</f>
        <v/>
      </c>
      <c r="M38" s="63">
        <f>'Program 1'!L64</f>
        <v>95</v>
      </c>
      <c r="N38" s="64">
        <v>176</v>
      </c>
      <c r="O38" s="64">
        <v>160</v>
      </c>
      <c r="P38" s="64">
        <v>176</v>
      </c>
      <c r="Q38" s="64">
        <v>176</v>
      </c>
      <c r="R38" s="64">
        <v>168</v>
      </c>
      <c r="S38" s="64">
        <v>176</v>
      </c>
      <c r="T38" s="64">
        <v>184</v>
      </c>
      <c r="U38" s="64">
        <v>168</v>
      </c>
      <c r="V38" s="64">
        <v>176</v>
      </c>
      <c r="W38" s="64">
        <v>176</v>
      </c>
      <c r="X38" s="64">
        <v>168</v>
      </c>
      <c r="Y38" s="64">
        <v>184</v>
      </c>
      <c r="Z38" s="64">
        <v>2088</v>
      </c>
      <c r="AA38" s="7">
        <v>198360</v>
      </c>
      <c r="AB38" s="62" t="str">
        <f>'Program 1'!AA64</f>
        <v/>
      </c>
      <c r="AC38" s="62" t="str">
        <f>'Program 1'!AB64</f>
        <v/>
      </c>
      <c r="AD38" s="62" t="str">
        <f>'Program 1'!AC64</f>
        <v/>
      </c>
      <c r="AE38" s="62" t="str">
        <f>'Program 1'!AD64</f>
        <v/>
      </c>
      <c r="AF38" s="62" t="str">
        <f>'Program 1'!AE64</f>
        <v/>
      </c>
      <c r="AG38" s="62" t="str">
        <f>'Program 1'!AF64</f>
        <v/>
      </c>
      <c r="AH38" s="62" t="str">
        <f>'Program 1'!AG64</f>
        <v/>
      </c>
      <c r="AI38" s="62" t="str">
        <f>'Program 1'!AH64</f>
        <v/>
      </c>
      <c r="AJ38" s="62" t="str">
        <f>'Program 1'!AI64</f>
        <v/>
      </c>
      <c r="AK38" s="62" t="str">
        <f>'Program 1'!AJ64</f>
        <v/>
      </c>
      <c r="AL38" s="62" t="str">
        <f>'Program 1'!AK64</f>
        <v/>
      </c>
      <c r="AM38" s="62" t="str">
        <f>'Program 1'!AL64</f>
        <v/>
      </c>
      <c r="AO38" t="s">
        <v>10</v>
      </c>
      <c r="AP38" t="s">
        <v>68</v>
      </c>
      <c r="AR38">
        <f>$AR$6</f>
        <v>65</v>
      </c>
      <c r="AS38" s="7">
        <f>(SUMIFS(STAFF_DATA[Jan-26],STAFF_DATA[[Type]:[Type]],$AO38,STAFF_DATA[[Country]:[Country]],$AP38,STAFF_DATA[[Program]:[Program]],$AO$32)+SUMIFS(STAFF_DATA[Jan-26],STAFF_DATA[[Type]:[Type]],$AO38,STAFF_DATA[[Country]:[Country]],$AQ38,STAFF_DATA[[Program]:[Program]],$AO$32))*$AR38</f>
        <v>0</v>
      </c>
      <c r="AT38" s="7">
        <f>(SUMIFS(STAFF_DATA[Feb-26],STAFF_DATA[[Type]:[Type]],$AO38,STAFF_DATA[[Country]:[Country]],$AP38,STAFF_DATA[[Program]:[Program]],$AO$32)+SUMIFS(STAFF_DATA[Feb-26],STAFF_DATA[[Type]:[Type]],$AO38,STAFF_DATA[[Country]:[Country]],$AQ38,STAFF_DATA[[Program]:[Program]],$AO$32))*$AR38</f>
        <v>0</v>
      </c>
      <c r="AU38" s="7">
        <f>(SUMIFS(STAFF_DATA[Mar-26],STAFF_DATA[[Type]:[Type]],$AO38,STAFF_DATA[[Country]:[Country]],$AP38,STAFF_DATA[[Program]:[Program]],$AO$32)+SUMIFS(STAFF_DATA[Mar-26],STAFF_DATA[[Type]:[Type]],$AO38,STAFF_DATA[[Country]:[Country]],$AQ38,STAFF_DATA[[Program]:[Program]],$AO$32))*$AR38</f>
        <v>0</v>
      </c>
      <c r="AV38" s="7">
        <f>(SUMIFS(STAFF_DATA[Apr-26],STAFF_DATA[[Type]:[Type]],$AO38,STAFF_DATA[[Country]:[Country]],$AP38,STAFF_DATA[[Program]:[Program]],$AO$32)+SUMIFS(STAFF_DATA[Apr-26],STAFF_DATA[[Type]:[Type]],$AO38,STAFF_DATA[[Country]:[Country]],$AQ38,STAFF_DATA[[Program]:[Program]],$AO$32))*$AR38</f>
        <v>0</v>
      </c>
      <c r="AW38" s="7">
        <f>(SUMIFS(STAFF_DATA[May-26],STAFF_DATA[[Type]:[Type]],$AO38,STAFF_DATA[[Country]:[Country]],$AP38,STAFF_DATA[[Program]:[Program]],$AO$32)+SUMIFS(STAFF_DATA[May-26],STAFF_DATA[[Type]:[Type]],$AO38,STAFF_DATA[[Country]:[Country]],$AQ38,STAFF_DATA[[Program]:[Program]],$AO$32))*$AR38</f>
        <v>0</v>
      </c>
      <c r="AX38" s="7">
        <f>(SUMIFS(STAFF_DATA[Jun-26],STAFF_DATA[[Type]:[Type]],$AO38,STAFF_DATA[[Country]:[Country]],$AP38,STAFF_DATA[[Program]:[Program]],$AO$32)+SUMIFS(STAFF_DATA[Jun-26],STAFF_DATA[[Type]:[Type]],$AO38,STAFF_DATA[[Country]:[Country]],$AQ38,STAFF_DATA[[Program]:[Program]],$AO$32))*$AR38</f>
        <v>0</v>
      </c>
      <c r="AY38" s="7">
        <f>(SUMIFS(STAFF_DATA[Jul-26],STAFF_DATA[[Type]:[Type]],$AO38,STAFF_DATA[[Country]:[Country]],$AP38,STAFF_DATA[[Program]:[Program]],$AO$32)+SUMIFS(STAFF_DATA[Jul-26],STAFF_DATA[[Type]:[Type]],$AO38,STAFF_DATA[[Country]:[Country]],$AQ38,STAFF_DATA[[Program]:[Program]],$AO$32))*$AR38</f>
        <v>0</v>
      </c>
      <c r="AZ38" s="7">
        <f>(SUMIFS(STAFF_DATA[Aug-26],STAFF_DATA[[Type]:[Type]],$AO38,STAFF_DATA[[Country]:[Country]],$AP38,STAFF_DATA[[Program]:[Program]],$AO$32)+SUMIFS(STAFF_DATA[Aug-26],STAFF_DATA[[Type]:[Type]],$AO38,STAFF_DATA[[Country]:[Country]],$AQ38,STAFF_DATA[[Program]:[Program]],$AO$32))*$AR38</f>
        <v>0</v>
      </c>
      <c r="BA38" s="7">
        <f>(SUMIFS(STAFF_DATA[Sep-26],STAFF_DATA[[Type]:[Type]],$AO38,STAFF_DATA[[Country]:[Country]],$AP38,STAFF_DATA[[Program]:[Program]],$AO$32)+SUMIFS(STAFF_DATA[Sep-26],STAFF_DATA[[Type]:[Type]],$AO38,STAFF_DATA[[Country]:[Country]],$AQ38,STAFF_DATA[[Program]:[Program]],$AO$32))*$AR38</f>
        <v>0</v>
      </c>
      <c r="BB38" s="7">
        <f>(SUMIFS(STAFF_DATA[Oct-26],STAFF_DATA[[Type]:[Type]],$AO38,STAFF_DATA[[Country]:[Country]],$AP38,STAFF_DATA[[Program]:[Program]],$AO$32)+SUMIFS(STAFF_DATA[Oct-26],STAFF_DATA[[Type]:[Type]],$AO38,STAFF_DATA[[Country]:[Country]],$AQ38,STAFF_DATA[[Program]:[Program]],$AO$32))*$AR38</f>
        <v>0</v>
      </c>
      <c r="BC38" s="7">
        <f>(SUMIFS(STAFF_DATA[Nov-26],STAFF_DATA[[Type]:[Type]],$AO38,STAFF_DATA[[Country]:[Country]],$AP38,STAFF_DATA[[Program]:[Program]],$AO$32)+SUMIFS(STAFF_DATA[Nov-26],STAFF_DATA[[Type]:[Type]],$AO38,STAFF_DATA[[Country]:[Country]],$AQ38,STAFF_DATA[[Program]:[Program]],$AO$32))*$AR38</f>
        <v>0</v>
      </c>
      <c r="BD38" s="7">
        <f>(SUMIFS(STAFF_DATA[Dec-26],STAFF_DATA[[Type]:[Type]],$AO38,STAFF_DATA[[Country]:[Country]],$AP38,STAFF_DATA[[Program]:[Program]],$AO$32)+SUMIFS(STAFF_DATA[Dec-26],STAFF_DATA[[Type]:[Type]],$AO38,STAFF_DATA[[Country]:[Country]],$AQ38,STAFF_DATA[[Program]:[Program]],$AO$32))*$AR38</f>
        <v>0</v>
      </c>
      <c r="BE38" s="68">
        <f t="shared" si="7"/>
        <v>0</v>
      </c>
    </row>
    <row r="39" spans="2:57" ht="15.75" thickBot="1" x14ac:dyDescent="0.3">
      <c r="B39" t="str">
        <f>IF('Program 1'!A65="","",'Program 1'!A65)</f>
        <v>Program 1</v>
      </c>
      <c r="C39" t="str">
        <f>IF('Program 1'!B65="","",'Program 1'!B65)</f>
        <v>Theodore Roosevelt</v>
      </c>
      <c r="D39" t="str">
        <f>IF('Program 1'!C65="","",'Program 1'!C65)</f>
        <v>Developer</v>
      </c>
      <c r="E39" t="str">
        <f>IF('Program 1'!D65="","",'Program 1'!D65)</f>
        <v>Employee</v>
      </c>
      <c r="F39" t="str">
        <f>IF('Program 1'!E65="","",'Program 1'!E65)</f>
        <v/>
      </c>
      <c r="G39" t="str">
        <f>IF('Program 1'!F65="","",'Program 1'!F65)</f>
        <v>San Francisco</v>
      </c>
      <c r="H39" t="str">
        <f>IF('Program 1'!G65="","",'Program 1'!G65)</f>
        <v>California</v>
      </c>
      <c r="I39" t="str">
        <f>IF('Program 1'!H65="","",'Program 1'!H65)</f>
        <v>United States</v>
      </c>
      <c r="J39" s="61">
        <f>IF('Program 1'!I65="","",'Program 1'!I65)</f>
        <v>39482</v>
      </c>
      <c r="K39" s="61" t="str">
        <f>IF('Program 1'!J65="","",'Program 1'!J65)</f>
        <v/>
      </c>
      <c r="L39" t="str">
        <f>IF('Program 1'!K65="","",'Program 1'!K65)</f>
        <v/>
      </c>
      <c r="M39" s="63">
        <f>'Program 1'!L65</f>
        <v>95</v>
      </c>
      <c r="N39" s="64">
        <v>176</v>
      </c>
      <c r="O39" s="64">
        <v>160</v>
      </c>
      <c r="P39" s="64">
        <v>176</v>
      </c>
      <c r="Q39" s="64">
        <v>176</v>
      </c>
      <c r="R39" s="64">
        <v>168</v>
      </c>
      <c r="S39" s="64">
        <v>176</v>
      </c>
      <c r="T39" s="64">
        <v>184</v>
      </c>
      <c r="U39" s="64">
        <v>168</v>
      </c>
      <c r="V39" s="64">
        <v>176</v>
      </c>
      <c r="W39" s="64">
        <v>176</v>
      </c>
      <c r="X39" s="64">
        <v>168</v>
      </c>
      <c r="Y39" s="64">
        <v>184</v>
      </c>
      <c r="Z39" s="64">
        <v>2088</v>
      </c>
      <c r="AA39" s="7">
        <v>198360</v>
      </c>
      <c r="AB39" s="62" t="str">
        <f>'Program 1'!AA65</f>
        <v/>
      </c>
      <c r="AC39" s="62" t="str">
        <f>'Program 1'!AB65</f>
        <v/>
      </c>
      <c r="AD39" s="62" t="str">
        <f>'Program 1'!AC65</f>
        <v/>
      </c>
      <c r="AE39" s="62" t="str">
        <f>'Program 1'!AD65</f>
        <v/>
      </c>
      <c r="AF39" s="62" t="str">
        <f>'Program 1'!AE65</f>
        <v/>
      </c>
      <c r="AG39" s="62" t="str">
        <f>'Program 1'!AF65</f>
        <v/>
      </c>
      <c r="AH39" s="62" t="str">
        <f>'Program 1'!AG65</f>
        <v/>
      </c>
      <c r="AI39" s="62" t="str">
        <f>'Program 1'!AH65</f>
        <v/>
      </c>
      <c r="AJ39" s="62" t="str">
        <f>'Program 1'!AI65</f>
        <v/>
      </c>
      <c r="AK39" s="62" t="str">
        <f>'Program 1'!AJ65</f>
        <v/>
      </c>
      <c r="AL39" s="62" t="str">
        <f>'Program 1'!AK65</f>
        <v/>
      </c>
      <c r="AM39" s="62" t="str">
        <f>'Program 1'!AL65</f>
        <v/>
      </c>
      <c r="AO39" t="s">
        <v>10</v>
      </c>
      <c r="AP39" t="s">
        <v>70</v>
      </c>
      <c r="AQ39" t="s">
        <v>69</v>
      </c>
      <c r="AR39">
        <f>$AR$7</f>
        <v>25</v>
      </c>
      <c r="AS39" s="67">
        <f>(SUMIFS(STAFF_DATA[Jan-26],STAFF_DATA[[Type]:[Type]],$AO39,STAFF_DATA[[Country]:[Country]],$AP39,STAFF_DATA[[Program]:[Program]],$AO$32)+SUMIFS(STAFF_DATA[Jan-26],STAFF_DATA[[Type]:[Type]],$AO39,STAFF_DATA[[Country]:[Country]],$AQ39,STAFF_DATA[[Program]:[Program]],$AO$32))*$AR39</f>
        <v>32000</v>
      </c>
      <c r="AT39" s="67">
        <f>(SUMIFS(STAFF_DATA[Feb-26],STAFF_DATA[[Type]:[Type]],$AO39,STAFF_DATA[[Country]:[Country]],$AP39,STAFF_DATA[[Program]:[Program]],$AO$32)+SUMIFS(STAFF_DATA[Feb-26],STAFF_DATA[[Type]:[Type]],$AO39,STAFF_DATA[[Country]:[Country]],$AQ39,STAFF_DATA[[Program]:[Program]],$AO$32))*$AR39</f>
        <v>30400</v>
      </c>
      <c r="AU39" s="67">
        <f>(SUMIFS(STAFF_DATA[Mar-26],STAFF_DATA[[Type]:[Type]],$AO39,STAFF_DATA[[Country]:[Country]],$AP39,STAFF_DATA[[Program]:[Program]],$AO$32)+SUMIFS(STAFF_DATA[Mar-26],STAFF_DATA[[Type]:[Type]],$AO39,STAFF_DATA[[Country]:[Country]],$AQ39,STAFF_DATA[[Program]:[Program]],$AO$32))*$AR39</f>
        <v>35200</v>
      </c>
      <c r="AV39" s="67">
        <f>(SUMIFS(STAFF_DATA[Apr-26],STAFF_DATA[[Type]:[Type]],$AO39,STAFF_DATA[[Country]:[Country]],$AP39,STAFF_DATA[[Program]:[Program]],$AO$32)+SUMIFS(STAFF_DATA[Apr-26],STAFF_DATA[[Type]:[Type]],$AO39,STAFF_DATA[[Country]:[Country]],$AQ39,STAFF_DATA[[Program]:[Program]],$AO$32))*$AR39</f>
        <v>35200</v>
      </c>
      <c r="AW39" s="67">
        <f>(SUMIFS(STAFF_DATA[May-26],STAFF_DATA[[Type]:[Type]],$AO39,STAFF_DATA[[Country]:[Country]],$AP39,STAFF_DATA[[Program]:[Program]],$AO$32)+SUMIFS(STAFF_DATA[May-26],STAFF_DATA[[Type]:[Type]],$AO39,STAFF_DATA[[Country]:[Country]],$AQ39,STAFF_DATA[[Program]:[Program]],$AO$32))*$AR39</f>
        <v>32000</v>
      </c>
      <c r="AX39" s="67">
        <f>(SUMIFS(STAFF_DATA[Jun-26],STAFF_DATA[[Type]:[Type]],$AO39,STAFF_DATA[[Country]:[Country]],$AP39,STAFF_DATA[[Program]:[Program]],$AO$32)+SUMIFS(STAFF_DATA[Jun-26],STAFF_DATA[[Type]:[Type]],$AO39,STAFF_DATA[[Country]:[Country]],$AQ39,STAFF_DATA[[Program]:[Program]],$AO$32))*$AR39</f>
        <v>33600</v>
      </c>
      <c r="AY39" s="67">
        <f>(SUMIFS(STAFF_DATA[Jul-26],STAFF_DATA[[Type]:[Type]],$AO39,STAFF_DATA[[Country]:[Country]],$AP39,STAFF_DATA[[Program]:[Program]],$AO$32)+SUMIFS(STAFF_DATA[Jul-26],STAFF_DATA[[Type]:[Type]],$AO39,STAFF_DATA[[Country]:[Country]],$AQ39,STAFF_DATA[[Program]:[Program]],$AO$32))*$AR39</f>
        <v>35200</v>
      </c>
      <c r="AZ39" s="67">
        <f>(SUMIFS(STAFF_DATA[Aug-26],STAFF_DATA[[Type]:[Type]],$AO39,STAFF_DATA[[Country]:[Country]],$AP39,STAFF_DATA[[Program]:[Program]],$AO$32)+SUMIFS(STAFF_DATA[Aug-26],STAFF_DATA[[Type]:[Type]],$AO39,STAFF_DATA[[Country]:[Country]],$AQ39,STAFF_DATA[[Program]:[Program]],$AO$32))*$AR39</f>
        <v>33600</v>
      </c>
      <c r="BA39" s="67">
        <f>(SUMIFS(STAFF_DATA[Sep-26],STAFF_DATA[[Type]:[Type]],$AO39,STAFF_DATA[[Country]:[Country]],$AP39,STAFF_DATA[[Program]:[Program]],$AO$32)+SUMIFS(STAFF_DATA[Sep-26],STAFF_DATA[[Type]:[Type]],$AO39,STAFF_DATA[[Country]:[Country]],$AQ39,STAFF_DATA[[Program]:[Program]],$AO$32))*$AR39</f>
        <v>33600</v>
      </c>
      <c r="BB39" s="67">
        <f>(SUMIFS(STAFF_DATA[Oct-26],STAFF_DATA[[Type]:[Type]],$AO39,STAFF_DATA[[Country]:[Country]],$AP39,STAFF_DATA[[Program]:[Program]],$AO$32)+SUMIFS(STAFF_DATA[Oct-26],STAFF_DATA[[Type]:[Type]],$AO39,STAFF_DATA[[Country]:[Country]],$AQ39,STAFF_DATA[[Program]:[Program]],$AO$32))*$AR39</f>
        <v>35200</v>
      </c>
      <c r="BC39" s="67">
        <f>(SUMIFS(STAFF_DATA[Nov-26],STAFF_DATA[[Type]:[Type]],$AO39,STAFF_DATA[[Country]:[Country]],$AP39,STAFF_DATA[[Program]:[Program]],$AO$32)+SUMIFS(STAFF_DATA[Nov-26],STAFF_DATA[[Type]:[Type]],$AO39,STAFF_DATA[[Country]:[Country]],$AQ39,STAFF_DATA[[Program]:[Program]],$AO$32))*$AR39</f>
        <v>32000</v>
      </c>
      <c r="BD39" s="71">
        <f>(SUMIFS(STAFF_DATA[Dec-26],STAFF_DATA[[Type]:[Type]],$AO39,STAFF_DATA[[Country]:[Country]],$AP39,STAFF_DATA[[Program]:[Program]],$AO$32)+SUMIFS(STAFF_DATA[Dec-26],STAFF_DATA[[Type]:[Type]],$AO39,STAFF_DATA[[Country]:[Country]],$AQ39,STAFF_DATA[[Program]:[Program]],$AO$32))*$AR39</f>
        <v>35200</v>
      </c>
      <c r="BE39" s="69">
        <f t="shared" si="7"/>
        <v>403200</v>
      </c>
    </row>
    <row r="40" spans="2:57" x14ac:dyDescent="0.25">
      <c r="B40" t="str">
        <f>IF('Program 1'!A66="","",'Program 1'!A66)</f>
        <v>Program 1</v>
      </c>
      <c r="C40" t="str">
        <f>IF('Program 1'!B66="","",'Program 1'!B66)</f>
        <v>Thomas Jefferson</v>
      </c>
      <c r="D40" t="str">
        <f>IF('Program 1'!C66="","",'Program 1'!C66)</f>
        <v>Technical Consultant</v>
      </c>
      <c r="E40" t="str">
        <f>IF('Program 1'!D66="","",'Program 1'!D66)</f>
        <v>SOW</v>
      </c>
      <c r="F40" t="str">
        <f>IF('Program 1'!E66="","",'Program 1'!E66)</f>
        <v/>
      </c>
      <c r="G40" t="str">
        <f>IF('Program 1'!F66="","",'Program 1'!F66)</f>
        <v>San Francisco</v>
      </c>
      <c r="H40" t="str">
        <f>IF('Program 1'!G66="","",'Program 1'!G66)</f>
        <v>California</v>
      </c>
      <c r="I40" t="str">
        <f>IF('Program 1'!H66="","",'Program 1'!H66)</f>
        <v>United States</v>
      </c>
      <c r="J40" s="61">
        <f>IF('Program 1'!I66="","",'Program 1'!I66)</f>
        <v>45888</v>
      </c>
      <c r="K40" s="61" t="str">
        <f>IF('Program 1'!J66="","",'Program 1'!J66)</f>
        <v/>
      </c>
      <c r="L40" t="str">
        <f>IF('Program 1'!K66="","",'Program 1'!K66)</f>
        <v>Xero Technologies</v>
      </c>
      <c r="M40" s="63">
        <f>'Program 1'!L66</f>
        <v>65</v>
      </c>
      <c r="N40" s="64">
        <v>160</v>
      </c>
      <c r="O40" s="64">
        <v>152</v>
      </c>
      <c r="P40" s="64">
        <v>176</v>
      </c>
      <c r="Q40" s="64">
        <v>176</v>
      </c>
      <c r="R40" s="64">
        <v>160</v>
      </c>
      <c r="S40" s="64">
        <v>168</v>
      </c>
      <c r="T40" s="64">
        <v>176</v>
      </c>
      <c r="U40" s="64">
        <v>168</v>
      </c>
      <c r="V40" s="64">
        <v>168</v>
      </c>
      <c r="W40" s="64">
        <v>176</v>
      </c>
      <c r="X40" s="64">
        <v>160</v>
      </c>
      <c r="Y40" s="64">
        <v>176</v>
      </c>
      <c r="Z40" s="64">
        <v>2016</v>
      </c>
      <c r="AA40" s="7">
        <v>131040</v>
      </c>
      <c r="AB40" s="62" t="str">
        <f>'Program 1'!AA66</f>
        <v/>
      </c>
      <c r="AC40" s="62" t="str">
        <f>'Program 1'!AB66</f>
        <v/>
      </c>
      <c r="AD40" s="62" t="str">
        <f>'Program 1'!AC66</f>
        <v/>
      </c>
      <c r="AE40" s="62" t="str">
        <f>'Program 1'!AD66</f>
        <v/>
      </c>
      <c r="AF40" s="62" t="str">
        <f>'Program 1'!AE66</f>
        <v/>
      </c>
      <c r="AG40" s="62" t="str">
        <f>'Program 1'!AF66</f>
        <v/>
      </c>
      <c r="AH40" s="62" t="str">
        <f>'Program 1'!AG66</f>
        <v/>
      </c>
      <c r="AI40" s="62" t="str">
        <f>'Program 1'!AH66</f>
        <v/>
      </c>
      <c r="AJ40" s="62" t="str">
        <f>'Program 1'!AI66</f>
        <v/>
      </c>
      <c r="AK40" s="62" t="str">
        <f>'Program 1'!AJ66</f>
        <v/>
      </c>
      <c r="AL40" s="62" t="str">
        <f>'Program 1'!AK66</f>
        <v/>
      </c>
      <c r="AM40" s="62" t="str">
        <f>'Program 1'!AL66</f>
        <v/>
      </c>
      <c r="AS40" s="70">
        <f t="shared" ref="AS40:BE40" si="8">SUM(AS34:AS39)</f>
        <v>349240</v>
      </c>
      <c r="AT40" s="70">
        <f t="shared" si="8"/>
        <v>325160</v>
      </c>
      <c r="AU40" s="70">
        <f t="shared" si="8"/>
        <v>364320</v>
      </c>
      <c r="AV40" s="70">
        <f t="shared" si="8"/>
        <v>379840</v>
      </c>
      <c r="AW40" s="70">
        <f t="shared" si="8"/>
        <v>367760</v>
      </c>
      <c r="AX40" s="70">
        <f t="shared" si="8"/>
        <v>385560</v>
      </c>
      <c r="AY40" s="70">
        <f t="shared" si="8"/>
        <v>403360</v>
      </c>
      <c r="AZ40" s="70">
        <f t="shared" si="8"/>
        <v>373800</v>
      </c>
      <c r="BA40" s="70">
        <f t="shared" si="8"/>
        <v>385560</v>
      </c>
      <c r="BB40" s="70">
        <f t="shared" si="8"/>
        <v>391600</v>
      </c>
      <c r="BC40" s="70">
        <f t="shared" si="8"/>
        <v>367760</v>
      </c>
      <c r="BD40" s="70">
        <f t="shared" si="8"/>
        <v>403360</v>
      </c>
      <c r="BE40" s="70">
        <f t="shared" si="8"/>
        <v>4497320</v>
      </c>
    </row>
    <row r="41" spans="2:57" x14ac:dyDescent="0.25">
      <c r="B41" t="str">
        <f>IF('Program 1'!A67="","",'Program 1'!A67)</f>
        <v>Program 1</v>
      </c>
      <c r="C41" t="str">
        <f>IF('Program 1'!B67="","",'Program 1'!B67)</f>
        <v>Ulysses Simpson Grant</v>
      </c>
      <c r="D41" t="str">
        <f>IF('Program 1'!C67="","",'Program 1'!C67)</f>
        <v>Data Engineer</v>
      </c>
      <c r="E41" t="str">
        <f>IF('Program 1'!D67="","",'Program 1'!D67)</f>
        <v>Employee</v>
      </c>
      <c r="F41" t="str">
        <f>IF('Program 1'!E67="","",'Program 1'!E67)</f>
        <v/>
      </c>
      <c r="G41" t="str">
        <f>IF('Program 1'!F67="","",'Program 1'!F67)</f>
        <v>Las Colinas</v>
      </c>
      <c r="H41" t="str">
        <f>IF('Program 1'!G67="","",'Program 1'!G67)</f>
        <v>Texas</v>
      </c>
      <c r="I41" t="str">
        <f>IF('Program 1'!H67="","",'Program 1'!H67)</f>
        <v>United States</v>
      </c>
      <c r="J41" s="61">
        <f>IF('Program 1'!I67="","",'Program 1'!I67)</f>
        <v>39923</v>
      </c>
      <c r="K41" s="61" t="str">
        <f>IF('Program 1'!J67="","",'Program 1'!J67)</f>
        <v/>
      </c>
      <c r="L41" t="str">
        <f>IF('Program 1'!K67="","",'Program 1'!K67)</f>
        <v/>
      </c>
      <c r="M41" s="63">
        <f>'Program 1'!L67</f>
        <v>95</v>
      </c>
      <c r="N41" s="64">
        <v>176</v>
      </c>
      <c r="O41" s="64">
        <v>160</v>
      </c>
      <c r="P41" s="64">
        <v>176</v>
      </c>
      <c r="Q41" s="64">
        <v>176</v>
      </c>
      <c r="R41" s="64">
        <v>168</v>
      </c>
      <c r="S41" s="64">
        <v>176</v>
      </c>
      <c r="T41" s="64">
        <v>184</v>
      </c>
      <c r="U41" s="64">
        <v>168</v>
      </c>
      <c r="V41" s="64">
        <v>176</v>
      </c>
      <c r="W41" s="64">
        <v>176</v>
      </c>
      <c r="X41" s="64">
        <v>168</v>
      </c>
      <c r="Y41" s="64">
        <v>184</v>
      </c>
      <c r="Z41" s="64">
        <v>2088</v>
      </c>
      <c r="AA41" s="7">
        <v>198360</v>
      </c>
      <c r="AB41" s="62" t="str">
        <f>'Program 1'!AA67</f>
        <v/>
      </c>
      <c r="AC41" s="62" t="str">
        <f>'Program 1'!AB67</f>
        <v/>
      </c>
      <c r="AD41" s="62" t="str">
        <f>'Program 1'!AC67</f>
        <v/>
      </c>
      <c r="AE41" s="62" t="str">
        <f>'Program 1'!AD67</f>
        <v/>
      </c>
      <c r="AF41" s="62" t="str">
        <f>'Program 1'!AE67</f>
        <v/>
      </c>
      <c r="AG41" s="62" t="str">
        <f>'Program 1'!AF67</f>
        <v/>
      </c>
      <c r="AH41" s="62" t="str">
        <f>'Program 1'!AG67</f>
        <v/>
      </c>
      <c r="AI41" s="62" t="str">
        <f>'Program 1'!AH67</f>
        <v/>
      </c>
      <c r="AJ41" s="62" t="str">
        <f>'Program 1'!AI67</f>
        <v/>
      </c>
      <c r="AK41" s="62" t="str">
        <f>'Program 1'!AJ67</f>
        <v/>
      </c>
      <c r="AL41" s="62" t="str">
        <f>'Program 1'!AK67</f>
        <v/>
      </c>
      <c r="AM41" s="62" t="str">
        <f>'Program 1'!AL67</f>
        <v/>
      </c>
    </row>
    <row r="42" spans="2:57" x14ac:dyDescent="0.25">
      <c r="B42" t="str">
        <f>IF('Program 1'!A68="","",'Program 1'!A68)</f>
        <v>Program 1</v>
      </c>
      <c r="C42" t="str">
        <f>IF('Program 1'!B68="","",'Program 1'!B68)</f>
        <v>Warren G Harding</v>
      </c>
      <c r="D42" t="str">
        <f>IF('Program 1'!C68="","",'Program 1'!C68)</f>
        <v>Project Manager</v>
      </c>
      <c r="E42" t="str">
        <f>IF('Program 1'!D68="","",'Program 1'!D68)</f>
        <v>Employee</v>
      </c>
      <c r="F42" t="str">
        <f>IF('Program 1'!E68="","",'Program 1'!E68)</f>
        <v/>
      </c>
      <c r="G42" t="str">
        <f>IF('Program 1'!F68="","",'Program 1'!F68)</f>
        <v>Manila</v>
      </c>
      <c r="H42" t="str">
        <f>IF('Program 1'!G68="","",'Program 1'!G68)</f>
        <v>Metro Manila</v>
      </c>
      <c r="I42" t="str">
        <f>IF('Program 1'!H68="","",'Program 1'!H68)</f>
        <v>Philippines</v>
      </c>
      <c r="J42" s="61">
        <f>IF('Program 1'!I68="","",'Program 1'!I68)</f>
        <v>43740</v>
      </c>
      <c r="K42" s="61" t="str">
        <f>IF('Program 1'!J68="","",'Program 1'!J68)</f>
        <v/>
      </c>
      <c r="L42" t="str">
        <f>IF('Program 1'!K68="","",'Program 1'!K68)</f>
        <v/>
      </c>
      <c r="M42" s="63">
        <f>'Program 1'!L68</f>
        <v>35</v>
      </c>
      <c r="N42" s="64">
        <v>176</v>
      </c>
      <c r="O42" s="64">
        <v>160</v>
      </c>
      <c r="P42" s="64">
        <v>176</v>
      </c>
      <c r="Q42" s="64">
        <v>176</v>
      </c>
      <c r="R42" s="64">
        <v>168</v>
      </c>
      <c r="S42" s="64">
        <v>176</v>
      </c>
      <c r="T42" s="64">
        <v>184</v>
      </c>
      <c r="U42" s="64">
        <v>168</v>
      </c>
      <c r="V42" s="64">
        <v>176</v>
      </c>
      <c r="W42" s="64">
        <v>176</v>
      </c>
      <c r="X42" s="64">
        <v>168</v>
      </c>
      <c r="Y42" s="64">
        <v>184</v>
      </c>
      <c r="Z42" s="64">
        <v>2088</v>
      </c>
      <c r="AA42" s="7">
        <v>73080</v>
      </c>
      <c r="AB42" s="62" t="str">
        <f>'Program 1'!AA68</f>
        <v/>
      </c>
      <c r="AC42" s="62" t="str">
        <f>'Program 1'!AB68</f>
        <v/>
      </c>
      <c r="AD42" s="62" t="str">
        <f>'Program 1'!AC68</f>
        <v/>
      </c>
      <c r="AE42" s="62" t="str">
        <f>'Program 1'!AD68</f>
        <v/>
      </c>
      <c r="AF42" s="62" t="str">
        <f>'Program 1'!AE68</f>
        <v/>
      </c>
      <c r="AG42" s="62" t="str">
        <f>'Program 1'!AF68</f>
        <v/>
      </c>
      <c r="AH42" s="62" t="str">
        <f>'Program 1'!AG68</f>
        <v/>
      </c>
      <c r="AI42" s="62" t="str">
        <f>'Program 1'!AH68</f>
        <v/>
      </c>
      <c r="AJ42" s="62" t="str">
        <f>'Program 1'!AI68</f>
        <v/>
      </c>
      <c r="AK42" s="62" t="str">
        <f>'Program 1'!AJ68</f>
        <v/>
      </c>
      <c r="AL42" s="62" t="str">
        <f>'Program 1'!AK68</f>
        <v/>
      </c>
      <c r="AM42" s="62" t="str">
        <f>'Program 1'!AL68</f>
        <v/>
      </c>
    </row>
    <row r="43" spans="2:57" x14ac:dyDescent="0.25">
      <c r="B43" t="str">
        <f>IF('Program 1'!A69="","",'Program 1'!A69)</f>
        <v>Program 1</v>
      </c>
      <c r="C43" t="str">
        <f>IF('Program 1'!B69="","",'Program 1'!B69)</f>
        <v>William Henry Harrison</v>
      </c>
      <c r="D43" t="str">
        <f>IF('Program 1'!C69="","",'Program 1'!C69)</f>
        <v>Technical Consultant</v>
      </c>
      <c r="E43" t="str">
        <f>IF('Program 1'!D69="","",'Program 1'!D69)</f>
        <v>SOW</v>
      </c>
      <c r="F43" t="str">
        <f>IF('Program 1'!E69="","",'Program 1'!E69)</f>
        <v/>
      </c>
      <c r="G43" t="str">
        <f>IF('Program 1'!F69="","",'Program 1'!F69)</f>
        <v>Chandler</v>
      </c>
      <c r="H43" t="str">
        <f>IF('Program 1'!G69="","",'Program 1'!G69)</f>
        <v>Arizona</v>
      </c>
      <c r="I43" t="str">
        <f>IF('Program 1'!H69="","",'Program 1'!H69)</f>
        <v>United States</v>
      </c>
      <c r="J43" s="61">
        <f>IF('Program 1'!I69="","",'Program 1'!I69)</f>
        <v>45453</v>
      </c>
      <c r="K43" s="61" t="str">
        <f>IF('Program 1'!J69="","",'Program 1'!J69)</f>
        <v/>
      </c>
      <c r="L43" t="str">
        <f>IF('Program 1'!K69="","",'Program 1'!K69)</f>
        <v>Prism Ridge, LLC</v>
      </c>
      <c r="M43" s="63">
        <f>'Program 1'!L69</f>
        <v>65</v>
      </c>
      <c r="N43" s="64">
        <v>160</v>
      </c>
      <c r="O43" s="64">
        <v>152</v>
      </c>
      <c r="P43" s="64">
        <v>176</v>
      </c>
      <c r="Q43" s="64">
        <v>176</v>
      </c>
      <c r="R43" s="64">
        <v>160</v>
      </c>
      <c r="S43" s="64">
        <v>168</v>
      </c>
      <c r="T43" s="64">
        <v>176</v>
      </c>
      <c r="U43" s="64">
        <v>168</v>
      </c>
      <c r="V43" s="64">
        <v>168</v>
      </c>
      <c r="W43" s="64">
        <v>176</v>
      </c>
      <c r="X43" s="64">
        <v>160</v>
      </c>
      <c r="Y43" s="64">
        <v>176</v>
      </c>
      <c r="Z43" s="64">
        <v>2016</v>
      </c>
      <c r="AA43" s="7">
        <v>131040</v>
      </c>
      <c r="AB43" s="62" t="str">
        <f>'Program 1'!AA69</f>
        <v/>
      </c>
      <c r="AC43" s="62" t="str">
        <f>'Program 1'!AB69</f>
        <v/>
      </c>
      <c r="AD43" s="62" t="str">
        <f>'Program 1'!AC69</f>
        <v/>
      </c>
      <c r="AE43" s="62" t="str">
        <f>'Program 1'!AD69</f>
        <v/>
      </c>
      <c r="AF43" s="62" t="str">
        <f>'Program 1'!AE69</f>
        <v/>
      </c>
      <c r="AG43" s="62" t="str">
        <f>'Program 1'!AF69</f>
        <v/>
      </c>
      <c r="AH43" s="62" t="str">
        <f>'Program 1'!AG69</f>
        <v/>
      </c>
      <c r="AI43" s="62" t="str">
        <f>'Program 1'!AH69</f>
        <v/>
      </c>
      <c r="AJ43" s="62" t="str">
        <f>'Program 1'!AI69</f>
        <v/>
      </c>
      <c r="AK43" s="62" t="str">
        <f>'Program 1'!AJ69</f>
        <v/>
      </c>
      <c r="AL43" s="62" t="str">
        <f>'Program 1'!AK69</f>
        <v/>
      </c>
      <c r="AM43" s="62" t="str">
        <f>'Program 1'!AL69</f>
        <v/>
      </c>
    </row>
    <row r="44" spans="2:57" x14ac:dyDescent="0.25">
      <c r="B44" t="str">
        <f>IF('Program 1'!A70="","",'Program 1'!A70)</f>
        <v>Program 1</v>
      </c>
      <c r="C44" t="str">
        <f>IF('Program 1'!B70="","",'Program 1'!B70)</f>
        <v>William Howard Taft</v>
      </c>
      <c r="D44" t="str">
        <f>IF('Program 1'!C70="","",'Program 1'!C70)</f>
        <v>Scrum Master</v>
      </c>
      <c r="E44" t="str">
        <f>IF('Program 1'!D70="","",'Program 1'!D70)</f>
        <v>Employee</v>
      </c>
      <c r="F44" t="str">
        <f>IF('Program 1'!E70="","",'Program 1'!E70)</f>
        <v/>
      </c>
      <c r="G44" t="str">
        <f>IF('Program 1'!F70="","",'Program 1'!F70)</f>
        <v>Raleigh</v>
      </c>
      <c r="H44" t="str">
        <f>IF('Program 1'!G70="","",'Program 1'!G70)</f>
        <v>North Carolina</v>
      </c>
      <c r="I44" t="str">
        <f>IF('Program 1'!H70="","",'Program 1'!H70)</f>
        <v>United States</v>
      </c>
      <c r="J44" s="61">
        <f>IF('Program 1'!I70="","",'Program 1'!I70)</f>
        <v>37728</v>
      </c>
      <c r="K44" s="61" t="str">
        <f>IF('Program 1'!J70="","",'Program 1'!J70)</f>
        <v/>
      </c>
      <c r="L44" t="str">
        <f>IF('Program 1'!K70="","",'Program 1'!K70)</f>
        <v/>
      </c>
      <c r="M44" s="63">
        <f>'Program 1'!L70</f>
        <v>95</v>
      </c>
      <c r="N44" s="64">
        <v>176</v>
      </c>
      <c r="O44" s="64">
        <v>160</v>
      </c>
      <c r="P44" s="64">
        <v>176</v>
      </c>
      <c r="Q44" s="64">
        <v>176</v>
      </c>
      <c r="R44" s="64">
        <v>168</v>
      </c>
      <c r="S44" s="64">
        <v>176</v>
      </c>
      <c r="T44" s="64">
        <v>184</v>
      </c>
      <c r="U44" s="64">
        <v>168</v>
      </c>
      <c r="V44" s="64">
        <v>176</v>
      </c>
      <c r="W44" s="64">
        <v>176</v>
      </c>
      <c r="X44" s="64">
        <v>168</v>
      </c>
      <c r="Y44" s="64">
        <v>184</v>
      </c>
      <c r="Z44" s="64">
        <v>2088</v>
      </c>
      <c r="AA44" s="7">
        <v>198360</v>
      </c>
      <c r="AB44" s="62" t="str">
        <f>'Program 1'!AA70</f>
        <v/>
      </c>
      <c r="AC44" s="62" t="str">
        <f>'Program 1'!AB70</f>
        <v/>
      </c>
      <c r="AD44" s="62" t="str">
        <f>'Program 1'!AC70</f>
        <v/>
      </c>
      <c r="AE44" s="62" t="str">
        <f>'Program 1'!AD70</f>
        <v/>
      </c>
      <c r="AF44" s="62" t="str">
        <f>'Program 1'!AE70</f>
        <v/>
      </c>
      <c r="AG44" s="62" t="str">
        <f>'Program 1'!AF70</f>
        <v/>
      </c>
      <c r="AH44" s="62" t="str">
        <f>'Program 1'!AG70</f>
        <v/>
      </c>
      <c r="AI44" s="62" t="str">
        <f>'Program 1'!AH70</f>
        <v/>
      </c>
      <c r="AJ44" s="62" t="str">
        <f>'Program 1'!AI70</f>
        <v/>
      </c>
      <c r="AK44" s="62" t="str">
        <f>'Program 1'!AJ70</f>
        <v/>
      </c>
      <c r="AL44" s="62" t="str">
        <f>'Program 1'!AK70</f>
        <v/>
      </c>
      <c r="AM44" s="62" t="str">
        <f>'Program 1'!AL70</f>
        <v/>
      </c>
    </row>
    <row r="45" spans="2:57" x14ac:dyDescent="0.25">
      <c r="B45" t="str">
        <f>IF('Program 1'!A71="","",'Program 1'!A71)</f>
        <v>Program 1</v>
      </c>
      <c r="C45" t="str">
        <f>IF('Program 1'!B71="","",'Program 1'!B71)</f>
        <v>William McKinley</v>
      </c>
      <c r="D45" t="str">
        <f>IF('Program 1'!C71="","",'Program 1'!C71)</f>
        <v>Architect</v>
      </c>
      <c r="E45" t="str">
        <f>IF('Program 1'!D71="","",'Program 1'!D71)</f>
        <v>Employee</v>
      </c>
      <c r="F45" t="str">
        <f>IF('Program 1'!E71="","",'Program 1'!E71)</f>
        <v/>
      </c>
      <c r="G45" t="str">
        <f>IF('Program 1'!F71="","",'Program 1'!F71)</f>
        <v>Bangalore</v>
      </c>
      <c r="H45" t="str">
        <f>IF('Program 1'!G71="","",'Program 1'!G71)</f>
        <v>Karnataka</v>
      </c>
      <c r="I45" t="str">
        <f>IF('Program 1'!H71="","",'Program 1'!H71)</f>
        <v>India</v>
      </c>
      <c r="J45" s="61">
        <f>IF('Program 1'!I71="","",'Program 1'!I71)</f>
        <v>42814</v>
      </c>
      <c r="K45" s="61" t="str">
        <f>IF('Program 1'!J71="","",'Program 1'!J71)</f>
        <v/>
      </c>
      <c r="L45" t="str">
        <f>IF('Program 1'!K71="","",'Program 1'!K71)</f>
        <v/>
      </c>
      <c r="M45" s="63">
        <f>'Program 1'!L71</f>
        <v>35</v>
      </c>
      <c r="N45" s="64">
        <v>176</v>
      </c>
      <c r="O45" s="64">
        <v>160</v>
      </c>
      <c r="P45" s="64">
        <v>176</v>
      </c>
      <c r="Q45" s="64">
        <v>176</v>
      </c>
      <c r="R45" s="64">
        <v>168</v>
      </c>
      <c r="S45" s="64">
        <v>176</v>
      </c>
      <c r="T45" s="64">
        <v>184</v>
      </c>
      <c r="U45" s="64">
        <v>168</v>
      </c>
      <c r="V45" s="64">
        <v>176</v>
      </c>
      <c r="W45" s="64">
        <v>176</v>
      </c>
      <c r="X45" s="64">
        <v>168</v>
      </c>
      <c r="Y45" s="64">
        <v>184</v>
      </c>
      <c r="Z45" s="64">
        <v>2088</v>
      </c>
      <c r="AA45" s="7">
        <v>73080</v>
      </c>
      <c r="AB45" s="62" t="str">
        <f>'Program 1'!AA71</f>
        <v/>
      </c>
      <c r="AC45" s="62" t="str">
        <f>'Program 1'!AB71</f>
        <v/>
      </c>
      <c r="AD45" s="62" t="str">
        <f>'Program 1'!AC71</f>
        <v/>
      </c>
      <c r="AE45" s="62" t="str">
        <f>'Program 1'!AD71</f>
        <v/>
      </c>
      <c r="AF45" s="62" t="str">
        <f>'Program 1'!AE71</f>
        <v/>
      </c>
      <c r="AG45" s="62" t="str">
        <f>'Program 1'!AF71</f>
        <v/>
      </c>
      <c r="AH45" s="62" t="str">
        <f>'Program 1'!AG71</f>
        <v/>
      </c>
      <c r="AI45" s="62" t="str">
        <f>'Program 1'!AH71</f>
        <v/>
      </c>
      <c r="AJ45" s="62" t="str">
        <f>'Program 1'!AI71</f>
        <v/>
      </c>
      <c r="AK45" s="62" t="str">
        <f>'Program 1'!AJ71</f>
        <v/>
      </c>
      <c r="AL45" s="62" t="str">
        <f>'Program 1'!AK71</f>
        <v/>
      </c>
      <c r="AM45" s="62" t="str">
        <f>'Program 1'!AL71</f>
        <v/>
      </c>
    </row>
    <row r="46" spans="2:57" x14ac:dyDescent="0.25">
      <c r="B46" t="str">
        <f>IF('Program 1'!A72="","",'Program 1'!A72)</f>
        <v>Program 1</v>
      </c>
      <c r="C46" t="str">
        <f>IF('Program 1'!B72="","",'Program 1'!B72)</f>
        <v>Woodrow Wilson</v>
      </c>
      <c r="D46" t="str">
        <f>IF('Program 1'!C72="","",'Program 1'!C72)</f>
        <v>Product Owner</v>
      </c>
      <c r="E46" t="str">
        <f>IF('Program 1'!D72="","",'Program 1'!D72)</f>
        <v>Contractor</v>
      </c>
      <c r="F46" t="str">
        <f>IF('Program 1'!E72="","",'Program 1'!E72)</f>
        <v/>
      </c>
      <c r="G46" t="str">
        <f>IF('Program 1'!F72="","",'Program 1'!F72)</f>
        <v>Mumbai</v>
      </c>
      <c r="H46" t="str">
        <f>IF('Program 1'!G72="","",'Program 1'!G72)</f>
        <v>Maharashtra</v>
      </c>
      <c r="I46" t="str">
        <f>IF('Program 1'!H72="","",'Program 1'!H72)</f>
        <v>India</v>
      </c>
      <c r="J46" s="61">
        <f>IF('Program 1'!I72="","",'Program 1'!I72)</f>
        <v>39650</v>
      </c>
      <c r="K46" s="61" t="str">
        <f>IF('Program 1'!J72="","",'Program 1'!J72)</f>
        <v/>
      </c>
      <c r="L46" t="str">
        <f>IF('Program 1'!K72="","",'Program 1'!K72)</f>
        <v>ABC Company</v>
      </c>
      <c r="M46" s="63">
        <f>'Program 1'!L72</f>
        <v>25</v>
      </c>
      <c r="N46" s="64">
        <v>160</v>
      </c>
      <c r="O46" s="64">
        <v>152</v>
      </c>
      <c r="P46" s="64">
        <v>176</v>
      </c>
      <c r="Q46" s="64">
        <v>176</v>
      </c>
      <c r="R46" s="64">
        <v>160</v>
      </c>
      <c r="S46" s="64">
        <v>168</v>
      </c>
      <c r="T46" s="64">
        <v>176</v>
      </c>
      <c r="U46" s="64">
        <v>168</v>
      </c>
      <c r="V46" s="64">
        <v>168</v>
      </c>
      <c r="W46" s="64">
        <v>176</v>
      </c>
      <c r="X46" s="64">
        <v>160</v>
      </c>
      <c r="Y46" s="64">
        <v>176</v>
      </c>
      <c r="Z46" s="64">
        <v>2016</v>
      </c>
      <c r="AA46" s="7">
        <v>50400</v>
      </c>
      <c r="AB46" s="62" t="str">
        <f>'Program 1'!AA72</f>
        <v/>
      </c>
      <c r="AC46" s="62" t="str">
        <f>'Program 1'!AB72</f>
        <v/>
      </c>
      <c r="AD46" s="62" t="str">
        <f>'Program 1'!AC72</f>
        <v/>
      </c>
      <c r="AE46" s="62" t="str">
        <f>'Program 1'!AD72</f>
        <v/>
      </c>
      <c r="AF46" s="62" t="str">
        <f>'Program 1'!AE72</f>
        <v/>
      </c>
      <c r="AG46" s="62" t="str">
        <f>'Program 1'!AF72</f>
        <v/>
      </c>
      <c r="AH46" s="62" t="str">
        <f>'Program 1'!AG72</f>
        <v/>
      </c>
      <c r="AI46" s="62" t="str">
        <f>'Program 1'!AH72</f>
        <v/>
      </c>
      <c r="AJ46" s="62" t="str">
        <f>'Program 1'!AI72</f>
        <v/>
      </c>
      <c r="AK46" s="62" t="str">
        <f>'Program 1'!AJ72</f>
        <v/>
      </c>
      <c r="AL46" s="62" t="str">
        <f>'Program 1'!AK72</f>
        <v/>
      </c>
      <c r="AM46" s="62" t="str">
        <f>'Program 1'!AL72</f>
        <v/>
      </c>
    </row>
    <row r="47" spans="2:57" x14ac:dyDescent="0.25">
      <c r="B47" t="str">
        <f>IF('Program 1'!A73="","",'Program 1'!A73)</f>
        <v>Program 1</v>
      </c>
      <c r="C47" t="str">
        <f>IF('Program 1'!B73="","",'Program 1'!B73)</f>
        <v>Zachery Taylor</v>
      </c>
      <c r="D47" t="str">
        <f>IF('Program 1'!C73="","",'Program 1'!C73)</f>
        <v>Technical Consultant</v>
      </c>
      <c r="E47" t="str">
        <f>IF('Program 1'!D73="","",'Program 1'!D73)</f>
        <v>SOW</v>
      </c>
      <c r="F47" t="str">
        <f>IF('Program 1'!E73="","",'Program 1'!E73)</f>
        <v/>
      </c>
      <c r="G47" t="str">
        <f>IF('Program 1'!F73="","",'Program 1'!F73)</f>
        <v>Bangalore</v>
      </c>
      <c r="H47" t="str">
        <f>IF('Program 1'!G73="","",'Program 1'!G73)</f>
        <v>Karnataka</v>
      </c>
      <c r="I47" t="str">
        <f>IF('Program 1'!H73="","",'Program 1'!H73)</f>
        <v>India</v>
      </c>
      <c r="J47" s="61">
        <f>IF('Program 1'!I73="","",'Program 1'!I73)</f>
        <v>45453</v>
      </c>
      <c r="K47" s="61" t="str">
        <f>IF('Program 1'!J73="","",'Program 1'!J73)</f>
        <v/>
      </c>
      <c r="L47" t="str">
        <f>IF('Program 1'!K73="","",'Program 1'!K73)</f>
        <v>Prism Ridge, LLC</v>
      </c>
      <c r="M47" s="63">
        <f>'Program 1'!L73</f>
        <v>25</v>
      </c>
      <c r="N47" s="64">
        <v>160</v>
      </c>
      <c r="O47" s="64">
        <v>152</v>
      </c>
      <c r="P47" s="64">
        <v>176</v>
      </c>
      <c r="Q47" s="64">
        <v>176</v>
      </c>
      <c r="R47" s="64">
        <v>160</v>
      </c>
      <c r="S47" s="64">
        <v>168</v>
      </c>
      <c r="T47" s="64">
        <v>176</v>
      </c>
      <c r="U47" s="64">
        <v>168</v>
      </c>
      <c r="V47" s="64">
        <v>168</v>
      </c>
      <c r="W47" s="64">
        <v>176</v>
      </c>
      <c r="X47" s="64">
        <v>160</v>
      </c>
      <c r="Y47" s="64">
        <v>176</v>
      </c>
      <c r="Z47" s="64">
        <v>2016</v>
      </c>
      <c r="AA47" s="7">
        <v>50400</v>
      </c>
      <c r="AB47" s="62" t="str">
        <f>'Program 1'!AA73</f>
        <v/>
      </c>
      <c r="AC47" s="62" t="str">
        <f>'Program 1'!AB73</f>
        <v/>
      </c>
      <c r="AD47" s="62" t="str">
        <f>'Program 1'!AC73</f>
        <v/>
      </c>
      <c r="AE47" s="62" t="str">
        <f>'Program 1'!AD73</f>
        <v/>
      </c>
      <c r="AF47" s="62" t="str">
        <f>'Program 1'!AE73</f>
        <v/>
      </c>
      <c r="AG47" s="62" t="str">
        <f>'Program 1'!AF73</f>
        <v/>
      </c>
      <c r="AH47" s="62" t="str">
        <f>'Program 1'!AG73</f>
        <v/>
      </c>
      <c r="AI47" s="62" t="str">
        <f>'Program 1'!AH73</f>
        <v/>
      </c>
      <c r="AJ47" s="62" t="str">
        <f>'Program 1'!AI73</f>
        <v/>
      </c>
      <c r="AK47" s="62" t="str">
        <f>'Program 1'!AJ73</f>
        <v/>
      </c>
      <c r="AL47" s="62" t="str">
        <f>'Program 1'!AK73</f>
        <v/>
      </c>
      <c r="AM47" s="62" t="str">
        <f>'Program 1'!AL73</f>
        <v/>
      </c>
    </row>
    <row r="48" spans="2:57" x14ac:dyDescent="0.25">
      <c r="B48" t="str">
        <f>IF('Program 1'!A74="","",'Program 1'!A74)</f>
        <v>Program 1</v>
      </c>
      <c r="C48" t="str">
        <f>IF('Program 1'!B74="","",'Program 1'!B74)</f>
        <v/>
      </c>
      <c r="D48" t="str">
        <f>IF('Program 1'!C74="","",'Program 1'!C74)</f>
        <v/>
      </c>
      <c r="E48" t="str">
        <f>IF('Program 1'!D74="","",'Program 1'!D74)</f>
        <v/>
      </c>
      <c r="F48" t="str">
        <f>IF('Program 1'!E74="","",'Program 1'!E74)</f>
        <v/>
      </c>
      <c r="G48" t="str">
        <f>IF('Program 1'!F74="","",'Program 1'!F74)</f>
        <v/>
      </c>
      <c r="H48" t="str">
        <f>IF('Program 1'!G74="","",'Program 1'!G74)</f>
        <v/>
      </c>
      <c r="I48" t="str">
        <f>IF('Program 1'!H74="","",'Program 1'!H74)</f>
        <v/>
      </c>
      <c r="J48" s="61" t="str">
        <f>IF('Program 1'!I74="","",'Program 1'!I74)</f>
        <v/>
      </c>
      <c r="K48" s="61" t="str">
        <f>IF('Program 1'!J74="","",'Program 1'!J74)</f>
        <v/>
      </c>
      <c r="L48" t="str">
        <f>IF('Program 1'!K74="","",'Program 1'!K74)</f>
        <v/>
      </c>
      <c r="M48" s="63">
        <f>'Program 1'!L74</f>
        <v>0</v>
      </c>
      <c r="N48" s="64">
        <v>0</v>
      </c>
      <c r="O48" s="64">
        <v>0</v>
      </c>
      <c r="P48" s="64">
        <v>0</v>
      </c>
      <c r="Q48" s="64">
        <v>0</v>
      </c>
      <c r="R48" s="64">
        <v>0</v>
      </c>
      <c r="S48" s="64">
        <v>0</v>
      </c>
      <c r="T48" s="64">
        <v>0</v>
      </c>
      <c r="U48" s="64">
        <v>0</v>
      </c>
      <c r="V48" s="64">
        <v>0</v>
      </c>
      <c r="W48" s="64">
        <v>0</v>
      </c>
      <c r="X48" s="64">
        <v>0</v>
      </c>
      <c r="Y48" s="64">
        <v>0</v>
      </c>
      <c r="Z48" s="64">
        <v>0</v>
      </c>
      <c r="AA48" s="7">
        <v>0</v>
      </c>
      <c r="AB48" s="62" t="str">
        <f>'Program 1'!AA74</f>
        <v/>
      </c>
      <c r="AC48" s="62" t="str">
        <f>'Program 1'!AB74</f>
        <v/>
      </c>
      <c r="AD48" s="62" t="str">
        <f>'Program 1'!AC74</f>
        <v/>
      </c>
      <c r="AE48" s="62" t="str">
        <f>'Program 1'!AD74</f>
        <v/>
      </c>
      <c r="AF48" s="62" t="str">
        <f>'Program 1'!AE74</f>
        <v/>
      </c>
      <c r="AG48" s="62" t="str">
        <f>'Program 1'!AF74</f>
        <v/>
      </c>
      <c r="AH48" s="62" t="str">
        <f>'Program 1'!AG74</f>
        <v/>
      </c>
      <c r="AI48" s="62" t="str">
        <f>'Program 1'!AH74</f>
        <v/>
      </c>
      <c r="AJ48" s="62" t="str">
        <f>'Program 1'!AI74</f>
        <v/>
      </c>
      <c r="AK48" s="62" t="str">
        <f>'Program 1'!AJ74</f>
        <v/>
      </c>
      <c r="AL48" s="62" t="str">
        <f>'Program 1'!AK74</f>
        <v/>
      </c>
      <c r="AM48" s="62" t="str">
        <f>'Program 1'!AL74</f>
        <v/>
      </c>
    </row>
    <row r="49" spans="2:39" x14ac:dyDescent="0.25">
      <c r="B49" t="str">
        <f>IF('Program 1'!A75="","",'Program 1'!A75)</f>
        <v>Program 1</v>
      </c>
      <c r="C49" t="str">
        <f>IF('Program 1'!B75="","",'Program 1'!B75)</f>
        <v/>
      </c>
      <c r="D49" t="str">
        <f>IF('Program 1'!C75="","",'Program 1'!C75)</f>
        <v/>
      </c>
      <c r="E49" t="str">
        <f>IF('Program 1'!D75="","",'Program 1'!D75)</f>
        <v/>
      </c>
      <c r="F49" t="str">
        <f>IF('Program 1'!E75="","",'Program 1'!E75)</f>
        <v/>
      </c>
      <c r="G49" t="str">
        <f>IF('Program 1'!F75="","",'Program 1'!F75)</f>
        <v/>
      </c>
      <c r="H49" t="str">
        <f>IF('Program 1'!G75="","",'Program 1'!G75)</f>
        <v/>
      </c>
      <c r="I49" t="str">
        <f>IF('Program 1'!H75="","",'Program 1'!H75)</f>
        <v/>
      </c>
      <c r="J49" s="61" t="str">
        <f>IF('Program 1'!I75="","",'Program 1'!I75)</f>
        <v/>
      </c>
      <c r="K49" s="61" t="str">
        <f>IF('Program 1'!J75="","",'Program 1'!J75)</f>
        <v/>
      </c>
      <c r="L49" t="str">
        <f>IF('Program 1'!K75="","",'Program 1'!K75)</f>
        <v/>
      </c>
      <c r="M49" s="63">
        <f>'Program 1'!L75</f>
        <v>0</v>
      </c>
      <c r="N49" s="64">
        <v>0</v>
      </c>
      <c r="O49" s="64">
        <v>0</v>
      </c>
      <c r="P49" s="64">
        <v>0</v>
      </c>
      <c r="Q49" s="64">
        <v>0</v>
      </c>
      <c r="R49" s="64">
        <v>0</v>
      </c>
      <c r="S49" s="64">
        <v>0</v>
      </c>
      <c r="T49" s="64">
        <v>0</v>
      </c>
      <c r="U49" s="64">
        <v>0</v>
      </c>
      <c r="V49" s="64">
        <v>0</v>
      </c>
      <c r="W49" s="64">
        <v>0</v>
      </c>
      <c r="X49" s="64">
        <v>0</v>
      </c>
      <c r="Y49" s="64">
        <v>0</v>
      </c>
      <c r="Z49" s="64">
        <v>0</v>
      </c>
      <c r="AA49" s="7">
        <v>0</v>
      </c>
      <c r="AB49" s="62" t="str">
        <f>'Program 1'!AA75</f>
        <v/>
      </c>
      <c r="AC49" s="62" t="str">
        <f>'Program 1'!AB75</f>
        <v/>
      </c>
      <c r="AD49" s="62" t="str">
        <f>'Program 1'!AC75</f>
        <v/>
      </c>
      <c r="AE49" s="62" t="str">
        <f>'Program 1'!AD75</f>
        <v/>
      </c>
      <c r="AF49" s="62" t="str">
        <f>'Program 1'!AE75</f>
        <v/>
      </c>
      <c r="AG49" s="62" t="str">
        <f>'Program 1'!AF75</f>
        <v/>
      </c>
      <c r="AH49" s="62" t="str">
        <f>'Program 1'!AG75</f>
        <v/>
      </c>
      <c r="AI49" s="62" t="str">
        <f>'Program 1'!AH75</f>
        <v/>
      </c>
      <c r="AJ49" s="62" t="str">
        <f>'Program 1'!AI75</f>
        <v/>
      </c>
      <c r="AK49" s="62" t="str">
        <f>'Program 1'!AJ75</f>
        <v/>
      </c>
      <c r="AL49" s="62" t="str">
        <f>'Program 1'!AK75</f>
        <v/>
      </c>
      <c r="AM49" s="62" t="str">
        <f>'Program 1'!AL75</f>
        <v/>
      </c>
    </row>
    <row r="50" spans="2:39" x14ac:dyDescent="0.25">
      <c r="B50" t="str">
        <f>IF('Program 1'!A76="","",'Program 1'!A76)</f>
        <v>Program 1</v>
      </c>
      <c r="C50" t="str">
        <f>IF('Program 1'!B76="","",'Program 1'!B76)</f>
        <v/>
      </c>
      <c r="D50" t="str">
        <f>IF('Program 1'!C76="","",'Program 1'!C76)</f>
        <v/>
      </c>
      <c r="E50" t="str">
        <f>IF('Program 1'!D76="","",'Program 1'!D76)</f>
        <v/>
      </c>
      <c r="F50" t="str">
        <f>IF('Program 1'!E76="","",'Program 1'!E76)</f>
        <v/>
      </c>
      <c r="G50" t="str">
        <f>IF('Program 1'!F76="","",'Program 1'!F76)</f>
        <v/>
      </c>
      <c r="H50" t="str">
        <f>IF('Program 1'!G76="","",'Program 1'!G76)</f>
        <v/>
      </c>
      <c r="I50" t="str">
        <f>IF('Program 1'!H76="","",'Program 1'!H76)</f>
        <v/>
      </c>
      <c r="J50" s="61" t="str">
        <f>IF('Program 1'!I76="","",'Program 1'!I76)</f>
        <v/>
      </c>
      <c r="K50" s="61" t="str">
        <f>IF('Program 1'!J76="","",'Program 1'!J76)</f>
        <v/>
      </c>
      <c r="L50" t="str">
        <f>IF('Program 1'!K76="","",'Program 1'!K76)</f>
        <v/>
      </c>
      <c r="M50" s="63">
        <f>'Program 1'!L76</f>
        <v>0</v>
      </c>
      <c r="N50" s="64">
        <v>0</v>
      </c>
      <c r="O50" s="64">
        <v>0</v>
      </c>
      <c r="P50" s="64">
        <v>0</v>
      </c>
      <c r="Q50" s="64">
        <v>0</v>
      </c>
      <c r="R50" s="64">
        <v>0</v>
      </c>
      <c r="S50" s="64">
        <v>0</v>
      </c>
      <c r="T50" s="64">
        <v>0</v>
      </c>
      <c r="U50" s="64">
        <v>0</v>
      </c>
      <c r="V50" s="64">
        <v>0</v>
      </c>
      <c r="W50" s="64">
        <v>0</v>
      </c>
      <c r="X50" s="64">
        <v>0</v>
      </c>
      <c r="Y50" s="64">
        <v>0</v>
      </c>
      <c r="Z50" s="64">
        <v>0</v>
      </c>
      <c r="AA50" s="7">
        <v>0</v>
      </c>
      <c r="AB50" s="62" t="str">
        <f>'Program 1'!AA76</f>
        <v/>
      </c>
      <c r="AC50" s="62" t="str">
        <f>'Program 1'!AB76</f>
        <v/>
      </c>
      <c r="AD50" s="62" t="str">
        <f>'Program 1'!AC76</f>
        <v/>
      </c>
      <c r="AE50" s="62" t="str">
        <f>'Program 1'!AD76</f>
        <v/>
      </c>
      <c r="AF50" s="62" t="str">
        <f>'Program 1'!AE76</f>
        <v/>
      </c>
      <c r="AG50" s="62" t="str">
        <f>'Program 1'!AF76</f>
        <v/>
      </c>
      <c r="AH50" s="62" t="str">
        <f>'Program 1'!AG76</f>
        <v/>
      </c>
      <c r="AI50" s="62" t="str">
        <f>'Program 1'!AH76</f>
        <v/>
      </c>
      <c r="AJ50" s="62" t="str">
        <f>'Program 1'!AI76</f>
        <v/>
      </c>
      <c r="AK50" s="62" t="str">
        <f>'Program 1'!AJ76</f>
        <v/>
      </c>
      <c r="AL50" s="62" t="str">
        <f>'Program 1'!AK76</f>
        <v/>
      </c>
      <c r="AM50" s="62" t="str">
        <f>'Program 1'!AL76</f>
        <v/>
      </c>
    </row>
    <row r="51" spans="2:39" x14ac:dyDescent="0.25">
      <c r="B51" t="str">
        <f>IF('Program 1'!A77="","",'Program 1'!A77)</f>
        <v>Program 1</v>
      </c>
      <c r="C51" t="str">
        <f>IF('Program 1'!B77="","",'Program 1'!B77)</f>
        <v/>
      </c>
      <c r="D51" t="str">
        <f>IF('Program 1'!C77="","",'Program 1'!C77)</f>
        <v/>
      </c>
      <c r="E51" t="str">
        <f>IF('Program 1'!D77="","",'Program 1'!D77)</f>
        <v/>
      </c>
      <c r="F51" t="str">
        <f>IF('Program 1'!E77="","",'Program 1'!E77)</f>
        <v/>
      </c>
      <c r="G51" t="str">
        <f>IF('Program 1'!F77="","",'Program 1'!F77)</f>
        <v/>
      </c>
      <c r="H51" t="str">
        <f>IF('Program 1'!G77="","",'Program 1'!G77)</f>
        <v/>
      </c>
      <c r="I51" t="str">
        <f>IF('Program 1'!H77="","",'Program 1'!H77)</f>
        <v/>
      </c>
      <c r="J51" s="61" t="str">
        <f>IF('Program 1'!I77="","",'Program 1'!I77)</f>
        <v/>
      </c>
      <c r="K51" s="61" t="str">
        <f>IF('Program 1'!J77="","",'Program 1'!J77)</f>
        <v/>
      </c>
      <c r="L51" t="str">
        <f>IF('Program 1'!K77="","",'Program 1'!K77)</f>
        <v/>
      </c>
      <c r="M51" s="63">
        <f>'Program 1'!L77</f>
        <v>0</v>
      </c>
      <c r="N51" s="64">
        <v>0</v>
      </c>
      <c r="O51" s="64">
        <v>0</v>
      </c>
      <c r="P51" s="64">
        <v>0</v>
      </c>
      <c r="Q51" s="64">
        <v>0</v>
      </c>
      <c r="R51" s="64">
        <v>0</v>
      </c>
      <c r="S51" s="64">
        <v>0</v>
      </c>
      <c r="T51" s="64">
        <v>0</v>
      </c>
      <c r="U51" s="64">
        <v>0</v>
      </c>
      <c r="V51" s="64">
        <v>0</v>
      </c>
      <c r="W51" s="64">
        <v>0</v>
      </c>
      <c r="X51" s="64">
        <v>0</v>
      </c>
      <c r="Y51" s="64">
        <v>0</v>
      </c>
      <c r="Z51" s="64">
        <v>0</v>
      </c>
      <c r="AA51" s="7">
        <v>0</v>
      </c>
      <c r="AB51" s="62" t="str">
        <f>'Program 1'!AA77</f>
        <v/>
      </c>
      <c r="AC51" s="62" t="str">
        <f>'Program 1'!AB77</f>
        <v/>
      </c>
      <c r="AD51" s="62" t="str">
        <f>'Program 1'!AC77</f>
        <v/>
      </c>
      <c r="AE51" s="62" t="str">
        <f>'Program 1'!AD77</f>
        <v/>
      </c>
      <c r="AF51" s="62" t="str">
        <f>'Program 1'!AE77</f>
        <v/>
      </c>
      <c r="AG51" s="62" t="str">
        <f>'Program 1'!AF77</f>
        <v/>
      </c>
      <c r="AH51" s="62" t="str">
        <f>'Program 1'!AG77</f>
        <v/>
      </c>
      <c r="AI51" s="62" t="str">
        <f>'Program 1'!AH77</f>
        <v/>
      </c>
      <c r="AJ51" s="62" t="str">
        <f>'Program 1'!AI77</f>
        <v/>
      </c>
      <c r="AK51" s="62" t="str">
        <f>'Program 1'!AJ77</f>
        <v/>
      </c>
      <c r="AL51" s="62" t="str">
        <f>'Program 1'!AK77</f>
        <v/>
      </c>
      <c r="AM51" s="62" t="str">
        <f>'Program 1'!AL77</f>
        <v/>
      </c>
    </row>
    <row r="52" spans="2:39" x14ac:dyDescent="0.25">
      <c r="B52" t="str">
        <f>IF('Program 1'!A78="","",'Program 1'!A78)</f>
        <v>Program 1</v>
      </c>
      <c r="C52" t="str">
        <f>IF('Program 1'!B78="","",'Program 1'!B78)</f>
        <v/>
      </c>
      <c r="D52" t="str">
        <f>IF('Program 1'!C78="","",'Program 1'!C78)</f>
        <v/>
      </c>
      <c r="E52" t="str">
        <f>IF('Program 1'!D78="","",'Program 1'!D78)</f>
        <v/>
      </c>
      <c r="F52" t="str">
        <f>IF('Program 1'!E78="","",'Program 1'!E78)</f>
        <v/>
      </c>
      <c r="G52" t="str">
        <f>IF('Program 1'!F78="","",'Program 1'!F78)</f>
        <v/>
      </c>
      <c r="H52" t="str">
        <f>IF('Program 1'!G78="","",'Program 1'!G78)</f>
        <v/>
      </c>
      <c r="I52" t="str">
        <f>IF('Program 1'!H78="","",'Program 1'!H78)</f>
        <v/>
      </c>
      <c r="J52" s="61" t="str">
        <f>IF('Program 1'!I78="","",'Program 1'!I78)</f>
        <v/>
      </c>
      <c r="K52" s="61" t="str">
        <f>IF('Program 1'!J78="","",'Program 1'!J78)</f>
        <v/>
      </c>
      <c r="L52" t="str">
        <f>IF('Program 1'!K78="","",'Program 1'!K78)</f>
        <v/>
      </c>
      <c r="M52" s="63">
        <f>'Program 1'!L78</f>
        <v>0</v>
      </c>
      <c r="N52" s="64">
        <v>0</v>
      </c>
      <c r="O52" s="64">
        <v>0</v>
      </c>
      <c r="P52" s="64">
        <v>0</v>
      </c>
      <c r="Q52" s="64">
        <v>0</v>
      </c>
      <c r="R52" s="64">
        <v>0</v>
      </c>
      <c r="S52" s="64">
        <v>0</v>
      </c>
      <c r="T52" s="64">
        <v>0</v>
      </c>
      <c r="U52" s="64">
        <v>0</v>
      </c>
      <c r="V52" s="64">
        <v>0</v>
      </c>
      <c r="W52" s="64">
        <v>0</v>
      </c>
      <c r="X52" s="64">
        <v>0</v>
      </c>
      <c r="Y52" s="64">
        <v>0</v>
      </c>
      <c r="Z52" s="64">
        <v>0</v>
      </c>
      <c r="AA52" s="7">
        <v>0</v>
      </c>
      <c r="AB52" s="62" t="str">
        <f>'Program 1'!AA78</f>
        <v/>
      </c>
      <c r="AC52" s="62" t="str">
        <f>'Program 1'!AB78</f>
        <v/>
      </c>
      <c r="AD52" s="62" t="str">
        <f>'Program 1'!AC78</f>
        <v/>
      </c>
      <c r="AE52" s="62" t="str">
        <f>'Program 1'!AD78</f>
        <v/>
      </c>
      <c r="AF52" s="62" t="str">
        <f>'Program 1'!AE78</f>
        <v/>
      </c>
      <c r="AG52" s="62" t="str">
        <f>'Program 1'!AF78</f>
        <v/>
      </c>
      <c r="AH52" s="62" t="str">
        <f>'Program 1'!AG78</f>
        <v/>
      </c>
      <c r="AI52" s="62" t="str">
        <f>'Program 1'!AH78</f>
        <v/>
      </c>
      <c r="AJ52" s="62" t="str">
        <f>'Program 1'!AI78</f>
        <v/>
      </c>
      <c r="AK52" s="62" t="str">
        <f>'Program 1'!AJ78</f>
        <v/>
      </c>
      <c r="AL52" s="62" t="str">
        <f>'Program 1'!AK78</f>
        <v/>
      </c>
      <c r="AM52" s="62" t="str">
        <f>'Program 1'!AL78</f>
        <v/>
      </c>
    </row>
    <row r="53" spans="2:39" x14ac:dyDescent="0.25">
      <c r="B53" t="str">
        <f>IF('Program 1'!A79="","",'Program 1'!A79)</f>
        <v>Program 1</v>
      </c>
      <c r="C53" t="str">
        <f>IF('Program 1'!B79="","",'Program 1'!B79)</f>
        <v/>
      </c>
      <c r="D53" t="str">
        <f>IF('Program 1'!C79="","",'Program 1'!C79)</f>
        <v/>
      </c>
      <c r="E53" t="str">
        <f>IF('Program 1'!D79="","",'Program 1'!D79)</f>
        <v/>
      </c>
      <c r="F53" t="str">
        <f>IF('Program 1'!E79="","",'Program 1'!E79)</f>
        <v/>
      </c>
      <c r="G53" t="str">
        <f>IF('Program 1'!F79="","",'Program 1'!F79)</f>
        <v/>
      </c>
      <c r="H53" t="str">
        <f>IF('Program 1'!G79="","",'Program 1'!G79)</f>
        <v/>
      </c>
      <c r="I53" t="str">
        <f>IF('Program 1'!H79="","",'Program 1'!H79)</f>
        <v/>
      </c>
      <c r="J53" s="61" t="str">
        <f>IF('Program 1'!I79="","",'Program 1'!I79)</f>
        <v/>
      </c>
      <c r="K53" s="61" t="str">
        <f>IF('Program 1'!J79="","",'Program 1'!J79)</f>
        <v/>
      </c>
      <c r="L53" t="str">
        <f>IF('Program 1'!K79="","",'Program 1'!K79)</f>
        <v/>
      </c>
      <c r="M53" s="63">
        <f>'Program 1'!L79</f>
        <v>0</v>
      </c>
      <c r="N53" s="64">
        <v>0</v>
      </c>
      <c r="O53" s="64">
        <v>0</v>
      </c>
      <c r="P53" s="64">
        <v>0</v>
      </c>
      <c r="Q53" s="64">
        <v>0</v>
      </c>
      <c r="R53" s="64">
        <v>0</v>
      </c>
      <c r="S53" s="64">
        <v>0</v>
      </c>
      <c r="T53" s="64">
        <v>0</v>
      </c>
      <c r="U53" s="64">
        <v>0</v>
      </c>
      <c r="V53" s="64">
        <v>0</v>
      </c>
      <c r="W53" s="64">
        <v>0</v>
      </c>
      <c r="X53" s="64">
        <v>0</v>
      </c>
      <c r="Y53" s="64">
        <v>0</v>
      </c>
      <c r="Z53" s="64">
        <v>0</v>
      </c>
      <c r="AA53" s="7">
        <v>0</v>
      </c>
      <c r="AB53" s="62" t="str">
        <f>'Program 1'!AA79</f>
        <v/>
      </c>
      <c r="AC53" s="62" t="str">
        <f>'Program 1'!AB79</f>
        <v/>
      </c>
      <c r="AD53" s="62" t="str">
        <f>'Program 1'!AC79</f>
        <v/>
      </c>
      <c r="AE53" s="62" t="str">
        <f>'Program 1'!AD79</f>
        <v/>
      </c>
      <c r="AF53" s="62" t="str">
        <f>'Program 1'!AE79</f>
        <v/>
      </c>
      <c r="AG53" s="62" t="str">
        <f>'Program 1'!AF79</f>
        <v/>
      </c>
      <c r="AH53" s="62" t="str">
        <f>'Program 1'!AG79</f>
        <v/>
      </c>
      <c r="AI53" s="62" t="str">
        <f>'Program 1'!AH79</f>
        <v/>
      </c>
      <c r="AJ53" s="62" t="str">
        <f>'Program 1'!AI79</f>
        <v/>
      </c>
      <c r="AK53" s="62" t="str">
        <f>'Program 1'!AJ79</f>
        <v/>
      </c>
      <c r="AL53" s="62" t="str">
        <f>'Program 1'!AK79</f>
        <v/>
      </c>
      <c r="AM53" s="62" t="str">
        <f>'Program 1'!AL79</f>
        <v/>
      </c>
    </row>
    <row r="54" spans="2:39" x14ac:dyDescent="0.25">
      <c r="B54" t="str">
        <f>IF('Program 1'!A80="","",'Program 1'!A80)</f>
        <v>Program 1</v>
      </c>
      <c r="C54" t="str">
        <f>IF('Program 1'!B80="","",'Program 1'!B80)</f>
        <v/>
      </c>
      <c r="D54" t="str">
        <f>IF('Program 1'!C80="","",'Program 1'!C80)</f>
        <v/>
      </c>
      <c r="E54" t="str">
        <f>IF('Program 1'!D80="","",'Program 1'!D80)</f>
        <v/>
      </c>
      <c r="F54" t="str">
        <f>IF('Program 1'!E80="","",'Program 1'!E80)</f>
        <v/>
      </c>
      <c r="G54" t="str">
        <f>IF('Program 1'!F80="","",'Program 1'!F80)</f>
        <v/>
      </c>
      <c r="H54" t="str">
        <f>IF('Program 1'!G80="","",'Program 1'!G80)</f>
        <v/>
      </c>
      <c r="I54" t="str">
        <f>IF('Program 1'!H80="","",'Program 1'!H80)</f>
        <v/>
      </c>
      <c r="J54" s="61" t="str">
        <f>IF('Program 1'!I80="","",'Program 1'!I80)</f>
        <v/>
      </c>
      <c r="K54" s="61" t="str">
        <f>IF('Program 1'!J80="","",'Program 1'!J80)</f>
        <v/>
      </c>
      <c r="L54" t="str">
        <f>IF('Program 1'!K80="","",'Program 1'!K80)</f>
        <v/>
      </c>
      <c r="M54" s="63">
        <f>'Program 1'!L80</f>
        <v>0</v>
      </c>
      <c r="N54" s="64">
        <v>0</v>
      </c>
      <c r="O54" s="64">
        <v>0</v>
      </c>
      <c r="P54" s="64">
        <v>0</v>
      </c>
      <c r="Q54" s="64">
        <v>0</v>
      </c>
      <c r="R54" s="64">
        <v>0</v>
      </c>
      <c r="S54" s="64">
        <v>0</v>
      </c>
      <c r="T54" s="64">
        <v>0</v>
      </c>
      <c r="U54" s="64">
        <v>0</v>
      </c>
      <c r="V54" s="64">
        <v>0</v>
      </c>
      <c r="W54" s="64">
        <v>0</v>
      </c>
      <c r="X54" s="64">
        <v>0</v>
      </c>
      <c r="Y54" s="64">
        <v>0</v>
      </c>
      <c r="Z54" s="64">
        <v>0</v>
      </c>
      <c r="AA54" s="7">
        <v>0</v>
      </c>
      <c r="AB54" s="62" t="str">
        <f>'Program 1'!AA80</f>
        <v/>
      </c>
      <c r="AC54" s="62" t="str">
        <f>'Program 1'!AB80</f>
        <v/>
      </c>
      <c r="AD54" s="62" t="str">
        <f>'Program 1'!AC80</f>
        <v/>
      </c>
      <c r="AE54" s="62" t="str">
        <f>'Program 1'!AD80</f>
        <v/>
      </c>
      <c r="AF54" s="62" t="str">
        <f>'Program 1'!AE80</f>
        <v/>
      </c>
      <c r="AG54" s="62" t="str">
        <f>'Program 1'!AF80</f>
        <v/>
      </c>
      <c r="AH54" s="62" t="str">
        <f>'Program 1'!AG80</f>
        <v/>
      </c>
      <c r="AI54" s="62" t="str">
        <f>'Program 1'!AH80</f>
        <v/>
      </c>
      <c r="AJ54" s="62" t="str">
        <f>'Program 1'!AI80</f>
        <v/>
      </c>
      <c r="AK54" s="62" t="str">
        <f>'Program 1'!AJ80</f>
        <v/>
      </c>
      <c r="AL54" s="62" t="str">
        <f>'Program 1'!AK80</f>
        <v/>
      </c>
      <c r="AM54" s="62" t="str">
        <f>'Program 1'!AL80</f>
        <v/>
      </c>
    </row>
    <row r="55" spans="2:39" x14ac:dyDescent="0.25">
      <c r="B55" t="str">
        <f>IF('Program 1'!A81="","",'Program 1'!A81)</f>
        <v>Program 1</v>
      </c>
      <c r="C55" t="str">
        <f>IF('Program 1'!B81="","",'Program 1'!B81)</f>
        <v/>
      </c>
      <c r="D55" t="str">
        <f>IF('Program 1'!C81="","",'Program 1'!C81)</f>
        <v/>
      </c>
      <c r="E55" t="str">
        <f>IF('Program 1'!D81="","",'Program 1'!D81)</f>
        <v/>
      </c>
      <c r="F55" t="str">
        <f>IF('Program 1'!E81="","",'Program 1'!E81)</f>
        <v/>
      </c>
      <c r="G55" t="str">
        <f>IF('Program 1'!F81="","",'Program 1'!F81)</f>
        <v/>
      </c>
      <c r="H55" t="str">
        <f>IF('Program 1'!G81="","",'Program 1'!G81)</f>
        <v/>
      </c>
      <c r="I55" t="str">
        <f>IF('Program 1'!H81="","",'Program 1'!H81)</f>
        <v/>
      </c>
      <c r="J55" s="61" t="str">
        <f>IF('Program 1'!I81="","",'Program 1'!I81)</f>
        <v/>
      </c>
      <c r="K55" s="61" t="str">
        <f>IF('Program 1'!J81="","",'Program 1'!J81)</f>
        <v/>
      </c>
      <c r="L55" t="str">
        <f>IF('Program 1'!K81="","",'Program 1'!K81)</f>
        <v/>
      </c>
      <c r="M55" s="63">
        <f>'Program 1'!L81</f>
        <v>0</v>
      </c>
      <c r="N55" s="64">
        <v>0</v>
      </c>
      <c r="O55" s="64">
        <v>0</v>
      </c>
      <c r="P55" s="64">
        <v>0</v>
      </c>
      <c r="Q55" s="64">
        <v>0</v>
      </c>
      <c r="R55" s="64">
        <v>0</v>
      </c>
      <c r="S55" s="64">
        <v>0</v>
      </c>
      <c r="T55" s="64">
        <v>0</v>
      </c>
      <c r="U55" s="64">
        <v>0</v>
      </c>
      <c r="V55" s="64">
        <v>0</v>
      </c>
      <c r="W55" s="64">
        <v>0</v>
      </c>
      <c r="X55" s="64">
        <v>0</v>
      </c>
      <c r="Y55" s="64">
        <v>0</v>
      </c>
      <c r="Z55" s="64">
        <v>0</v>
      </c>
      <c r="AA55" s="7">
        <v>0</v>
      </c>
      <c r="AB55" s="62" t="str">
        <f>'Program 1'!AA81</f>
        <v/>
      </c>
      <c r="AC55" s="62" t="str">
        <f>'Program 1'!AB81</f>
        <v/>
      </c>
      <c r="AD55" s="62" t="str">
        <f>'Program 1'!AC81</f>
        <v/>
      </c>
      <c r="AE55" s="62" t="str">
        <f>'Program 1'!AD81</f>
        <v/>
      </c>
      <c r="AF55" s="62" t="str">
        <f>'Program 1'!AE81</f>
        <v/>
      </c>
      <c r="AG55" s="62" t="str">
        <f>'Program 1'!AF81</f>
        <v/>
      </c>
      <c r="AH55" s="62" t="str">
        <f>'Program 1'!AG81</f>
        <v/>
      </c>
      <c r="AI55" s="62" t="str">
        <f>'Program 1'!AH81</f>
        <v/>
      </c>
      <c r="AJ55" s="62" t="str">
        <f>'Program 1'!AI81</f>
        <v/>
      </c>
      <c r="AK55" s="62" t="str">
        <f>'Program 1'!AJ81</f>
        <v/>
      </c>
      <c r="AL55" s="62" t="str">
        <f>'Program 1'!AK81</f>
        <v/>
      </c>
      <c r="AM55" s="62" t="str">
        <f>'Program 1'!AL81</f>
        <v/>
      </c>
    </row>
    <row r="56" spans="2:39" x14ac:dyDescent="0.25">
      <c r="B56" t="str">
        <f>IF('Program 1'!A82="","",'Program 1'!A82)</f>
        <v>Program 1</v>
      </c>
      <c r="C56" t="str">
        <f>IF('Program 1'!B82="","",'Program 1'!B82)</f>
        <v/>
      </c>
      <c r="D56" t="str">
        <f>IF('Program 1'!C82="","",'Program 1'!C82)</f>
        <v/>
      </c>
      <c r="E56" t="str">
        <f>IF('Program 1'!D82="","",'Program 1'!D82)</f>
        <v/>
      </c>
      <c r="F56" t="str">
        <f>IF('Program 1'!E82="","",'Program 1'!E82)</f>
        <v/>
      </c>
      <c r="G56" t="str">
        <f>IF('Program 1'!F82="","",'Program 1'!F82)</f>
        <v/>
      </c>
      <c r="H56" t="str">
        <f>IF('Program 1'!G82="","",'Program 1'!G82)</f>
        <v/>
      </c>
      <c r="I56" t="str">
        <f>IF('Program 1'!H82="","",'Program 1'!H82)</f>
        <v/>
      </c>
      <c r="J56" s="61" t="str">
        <f>IF('Program 1'!I82="","",'Program 1'!I82)</f>
        <v/>
      </c>
      <c r="K56" s="61" t="str">
        <f>IF('Program 1'!J82="","",'Program 1'!J82)</f>
        <v/>
      </c>
      <c r="L56" t="str">
        <f>IF('Program 1'!K82="","",'Program 1'!K82)</f>
        <v/>
      </c>
      <c r="M56" s="63">
        <f>'Program 1'!L82</f>
        <v>0</v>
      </c>
      <c r="N56" s="64">
        <v>0</v>
      </c>
      <c r="O56" s="64">
        <v>0</v>
      </c>
      <c r="P56" s="64">
        <v>0</v>
      </c>
      <c r="Q56" s="64">
        <v>0</v>
      </c>
      <c r="R56" s="64">
        <v>0</v>
      </c>
      <c r="S56" s="64">
        <v>0</v>
      </c>
      <c r="T56" s="64">
        <v>0</v>
      </c>
      <c r="U56" s="64">
        <v>0</v>
      </c>
      <c r="V56" s="64">
        <v>0</v>
      </c>
      <c r="W56" s="64">
        <v>0</v>
      </c>
      <c r="X56" s="64">
        <v>0</v>
      </c>
      <c r="Y56" s="64">
        <v>0</v>
      </c>
      <c r="Z56" s="64">
        <v>0</v>
      </c>
      <c r="AA56" s="7">
        <v>0</v>
      </c>
      <c r="AB56" s="62" t="str">
        <f>'Program 1'!AA82</f>
        <v/>
      </c>
      <c r="AC56" s="62" t="str">
        <f>'Program 1'!AB82</f>
        <v/>
      </c>
      <c r="AD56" s="62" t="str">
        <f>'Program 1'!AC82</f>
        <v/>
      </c>
      <c r="AE56" s="62" t="str">
        <f>'Program 1'!AD82</f>
        <v/>
      </c>
      <c r="AF56" s="62" t="str">
        <f>'Program 1'!AE82</f>
        <v/>
      </c>
      <c r="AG56" s="62" t="str">
        <f>'Program 1'!AF82</f>
        <v/>
      </c>
      <c r="AH56" s="62" t="str">
        <f>'Program 1'!AG82</f>
        <v/>
      </c>
      <c r="AI56" s="62" t="str">
        <f>'Program 1'!AH82</f>
        <v/>
      </c>
      <c r="AJ56" s="62" t="str">
        <f>'Program 1'!AI82</f>
        <v/>
      </c>
      <c r="AK56" s="62" t="str">
        <f>'Program 1'!AJ82</f>
        <v/>
      </c>
      <c r="AL56" s="62" t="str">
        <f>'Program 1'!AK82</f>
        <v/>
      </c>
      <c r="AM56" s="62" t="str">
        <f>'Program 1'!AL82</f>
        <v/>
      </c>
    </row>
    <row r="57" spans="2:39" x14ac:dyDescent="0.25">
      <c r="B57" t="str">
        <f>IF('Program 1'!A83="","",'Program 1'!A83)</f>
        <v>Program 1</v>
      </c>
      <c r="C57" t="str">
        <f>IF('Program 1'!B83="","",'Program 1'!B83)</f>
        <v/>
      </c>
      <c r="D57" t="str">
        <f>IF('Program 1'!C83="","",'Program 1'!C83)</f>
        <v/>
      </c>
      <c r="E57" t="str">
        <f>IF('Program 1'!D83="","",'Program 1'!D83)</f>
        <v/>
      </c>
      <c r="F57" t="str">
        <f>IF('Program 1'!E83="","",'Program 1'!E83)</f>
        <v/>
      </c>
      <c r="G57" t="str">
        <f>IF('Program 1'!F83="","",'Program 1'!F83)</f>
        <v/>
      </c>
      <c r="H57" t="str">
        <f>IF('Program 1'!G83="","",'Program 1'!G83)</f>
        <v/>
      </c>
      <c r="I57" t="str">
        <f>IF('Program 1'!H83="","",'Program 1'!H83)</f>
        <v/>
      </c>
      <c r="J57" s="61" t="str">
        <f>IF('Program 1'!I83="","",'Program 1'!I83)</f>
        <v/>
      </c>
      <c r="K57" s="61" t="str">
        <f>IF('Program 1'!J83="","",'Program 1'!J83)</f>
        <v/>
      </c>
      <c r="L57" t="str">
        <f>IF('Program 1'!K83="","",'Program 1'!K83)</f>
        <v/>
      </c>
      <c r="M57" s="63">
        <f>'Program 1'!L83</f>
        <v>0</v>
      </c>
      <c r="N57" s="64">
        <v>0</v>
      </c>
      <c r="O57" s="64">
        <v>0</v>
      </c>
      <c r="P57" s="64">
        <v>0</v>
      </c>
      <c r="Q57" s="64">
        <v>0</v>
      </c>
      <c r="R57" s="64">
        <v>0</v>
      </c>
      <c r="S57" s="64">
        <v>0</v>
      </c>
      <c r="T57" s="64">
        <v>0</v>
      </c>
      <c r="U57" s="64">
        <v>0</v>
      </c>
      <c r="V57" s="64">
        <v>0</v>
      </c>
      <c r="W57" s="64">
        <v>0</v>
      </c>
      <c r="X57" s="64">
        <v>0</v>
      </c>
      <c r="Y57" s="64">
        <v>0</v>
      </c>
      <c r="Z57" s="64">
        <v>0</v>
      </c>
      <c r="AA57" s="7">
        <v>0</v>
      </c>
      <c r="AB57" s="62" t="str">
        <f>'Program 1'!AA83</f>
        <v/>
      </c>
      <c r="AC57" s="62" t="str">
        <f>'Program 1'!AB83</f>
        <v/>
      </c>
      <c r="AD57" s="62" t="str">
        <f>'Program 1'!AC83</f>
        <v/>
      </c>
      <c r="AE57" s="62" t="str">
        <f>'Program 1'!AD83</f>
        <v/>
      </c>
      <c r="AF57" s="62" t="str">
        <f>'Program 1'!AE83</f>
        <v/>
      </c>
      <c r="AG57" s="62" t="str">
        <f>'Program 1'!AF83</f>
        <v/>
      </c>
      <c r="AH57" s="62" t="str">
        <f>'Program 1'!AG83</f>
        <v/>
      </c>
      <c r="AI57" s="62" t="str">
        <f>'Program 1'!AH83</f>
        <v/>
      </c>
      <c r="AJ57" s="62" t="str">
        <f>'Program 1'!AI83</f>
        <v/>
      </c>
      <c r="AK57" s="62" t="str">
        <f>'Program 1'!AJ83</f>
        <v/>
      </c>
      <c r="AL57" s="62" t="str">
        <f>'Program 1'!AK83</f>
        <v/>
      </c>
      <c r="AM57" s="62" t="str">
        <f>'Program 1'!AL83</f>
        <v/>
      </c>
    </row>
    <row r="58" spans="2:39" x14ac:dyDescent="0.25">
      <c r="B58" t="str">
        <f>IF('Program 1'!A84="","",'Program 1'!A84)</f>
        <v>Program 1</v>
      </c>
      <c r="C58" t="str">
        <f>IF('Program 1'!B84="","",'Program 1'!B84)</f>
        <v/>
      </c>
      <c r="D58" t="str">
        <f>IF('Program 1'!C84="","",'Program 1'!C84)</f>
        <v/>
      </c>
      <c r="E58" t="str">
        <f>IF('Program 1'!D84="","",'Program 1'!D84)</f>
        <v/>
      </c>
      <c r="F58" t="str">
        <f>IF('Program 1'!E84="","",'Program 1'!E84)</f>
        <v/>
      </c>
      <c r="G58" t="str">
        <f>IF('Program 1'!F84="","",'Program 1'!F84)</f>
        <v/>
      </c>
      <c r="H58" t="str">
        <f>IF('Program 1'!G84="","",'Program 1'!G84)</f>
        <v/>
      </c>
      <c r="I58" t="str">
        <f>IF('Program 1'!H84="","",'Program 1'!H84)</f>
        <v/>
      </c>
      <c r="J58" s="61" t="str">
        <f>IF('Program 1'!I84="","",'Program 1'!I84)</f>
        <v/>
      </c>
      <c r="K58" s="61" t="str">
        <f>IF('Program 1'!J84="","",'Program 1'!J84)</f>
        <v/>
      </c>
      <c r="L58" t="str">
        <f>IF('Program 1'!K84="","",'Program 1'!K84)</f>
        <v/>
      </c>
      <c r="M58" s="63">
        <f>'Program 1'!L84</f>
        <v>0</v>
      </c>
      <c r="N58" s="64">
        <v>0</v>
      </c>
      <c r="O58" s="64">
        <v>0</v>
      </c>
      <c r="P58" s="64">
        <v>0</v>
      </c>
      <c r="Q58" s="64">
        <v>0</v>
      </c>
      <c r="R58" s="64">
        <v>0</v>
      </c>
      <c r="S58" s="64">
        <v>0</v>
      </c>
      <c r="T58" s="64">
        <v>0</v>
      </c>
      <c r="U58" s="64">
        <v>0</v>
      </c>
      <c r="V58" s="64">
        <v>0</v>
      </c>
      <c r="W58" s="64">
        <v>0</v>
      </c>
      <c r="X58" s="64">
        <v>0</v>
      </c>
      <c r="Y58" s="64">
        <v>0</v>
      </c>
      <c r="Z58" s="64">
        <v>0</v>
      </c>
      <c r="AA58" s="7">
        <v>0</v>
      </c>
      <c r="AB58" s="62" t="str">
        <f>'Program 1'!AA84</f>
        <v/>
      </c>
      <c r="AC58" s="62" t="str">
        <f>'Program 1'!AB84</f>
        <v/>
      </c>
      <c r="AD58" s="62" t="str">
        <f>'Program 1'!AC84</f>
        <v/>
      </c>
      <c r="AE58" s="62" t="str">
        <f>'Program 1'!AD84</f>
        <v/>
      </c>
      <c r="AF58" s="62" t="str">
        <f>'Program 1'!AE84</f>
        <v/>
      </c>
      <c r="AG58" s="62" t="str">
        <f>'Program 1'!AF84</f>
        <v/>
      </c>
      <c r="AH58" s="62" t="str">
        <f>'Program 1'!AG84</f>
        <v/>
      </c>
      <c r="AI58" s="62" t="str">
        <f>'Program 1'!AH84</f>
        <v/>
      </c>
      <c r="AJ58" s="62" t="str">
        <f>'Program 1'!AI84</f>
        <v/>
      </c>
      <c r="AK58" s="62" t="str">
        <f>'Program 1'!AJ84</f>
        <v/>
      </c>
      <c r="AL58" s="62" t="str">
        <f>'Program 1'!AK84</f>
        <v/>
      </c>
      <c r="AM58" s="62" t="str">
        <f>'Program 1'!AL84</f>
        <v/>
      </c>
    </row>
    <row r="59" spans="2:39" x14ac:dyDescent="0.25">
      <c r="B59" t="str">
        <f>IF('Program 1'!A85="","",'Program 1'!A85)</f>
        <v>Program 1</v>
      </c>
      <c r="C59" t="str">
        <f>IF('Program 1'!B85="","",'Program 1'!B85)</f>
        <v/>
      </c>
      <c r="D59" t="str">
        <f>IF('Program 1'!C85="","",'Program 1'!C85)</f>
        <v/>
      </c>
      <c r="E59" t="str">
        <f>IF('Program 1'!D85="","",'Program 1'!D85)</f>
        <v/>
      </c>
      <c r="F59" t="str">
        <f>IF('Program 1'!E85="","",'Program 1'!E85)</f>
        <v/>
      </c>
      <c r="G59" t="str">
        <f>IF('Program 1'!F85="","",'Program 1'!F85)</f>
        <v/>
      </c>
      <c r="H59" t="str">
        <f>IF('Program 1'!G85="","",'Program 1'!G85)</f>
        <v/>
      </c>
      <c r="I59" t="str">
        <f>IF('Program 1'!H85="","",'Program 1'!H85)</f>
        <v/>
      </c>
      <c r="J59" s="61" t="str">
        <f>IF('Program 1'!I85="","",'Program 1'!I85)</f>
        <v/>
      </c>
      <c r="K59" s="61" t="str">
        <f>IF('Program 1'!J85="","",'Program 1'!J85)</f>
        <v/>
      </c>
      <c r="L59" t="str">
        <f>IF('Program 1'!K85="","",'Program 1'!K85)</f>
        <v/>
      </c>
      <c r="M59" s="63">
        <f>'Program 1'!L85</f>
        <v>0</v>
      </c>
      <c r="N59" s="64">
        <v>0</v>
      </c>
      <c r="O59" s="64">
        <v>0</v>
      </c>
      <c r="P59" s="64">
        <v>0</v>
      </c>
      <c r="Q59" s="64">
        <v>0</v>
      </c>
      <c r="R59" s="64">
        <v>0</v>
      </c>
      <c r="S59" s="64">
        <v>0</v>
      </c>
      <c r="T59" s="64">
        <v>0</v>
      </c>
      <c r="U59" s="64">
        <v>0</v>
      </c>
      <c r="V59" s="64">
        <v>0</v>
      </c>
      <c r="W59" s="64">
        <v>0</v>
      </c>
      <c r="X59" s="64">
        <v>0</v>
      </c>
      <c r="Y59" s="64">
        <v>0</v>
      </c>
      <c r="Z59" s="64">
        <v>0</v>
      </c>
      <c r="AA59" s="7">
        <v>0</v>
      </c>
      <c r="AB59" s="62" t="str">
        <f>'Program 1'!AA85</f>
        <v/>
      </c>
      <c r="AC59" s="62" t="str">
        <f>'Program 1'!AB85</f>
        <v/>
      </c>
      <c r="AD59" s="62" t="str">
        <f>'Program 1'!AC85</f>
        <v/>
      </c>
      <c r="AE59" s="62" t="str">
        <f>'Program 1'!AD85</f>
        <v/>
      </c>
      <c r="AF59" s="62" t="str">
        <f>'Program 1'!AE85</f>
        <v/>
      </c>
      <c r="AG59" s="62" t="str">
        <f>'Program 1'!AF85</f>
        <v/>
      </c>
      <c r="AH59" s="62" t="str">
        <f>'Program 1'!AG85</f>
        <v/>
      </c>
      <c r="AI59" s="62" t="str">
        <f>'Program 1'!AH85</f>
        <v/>
      </c>
      <c r="AJ59" s="62" t="str">
        <f>'Program 1'!AI85</f>
        <v/>
      </c>
      <c r="AK59" s="62" t="str">
        <f>'Program 1'!AJ85</f>
        <v/>
      </c>
      <c r="AL59" s="62" t="str">
        <f>'Program 1'!AK85</f>
        <v/>
      </c>
      <c r="AM59" s="62" t="str">
        <f>'Program 1'!AL85</f>
        <v/>
      </c>
    </row>
    <row r="60" spans="2:39" x14ac:dyDescent="0.25">
      <c r="B60" t="str">
        <f>IF('Program 1'!A86="","",'Program 1'!A86)</f>
        <v>Program 1</v>
      </c>
      <c r="C60" t="str">
        <f>IF('Program 1'!B86="","",'Program 1'!B86)</f>
        <v/>
      </c>
      <c r="D60" t="str">
        <f>IF('Program 1'!C86="","",'Program 1'!C86)</f>
        <v/>
      </c>
      <c r="E60" t="str">
        <f>IF('Program 1'!D86="","",'Program 1'!D86)</f>
        <v/>
      </c>
      <c r="F60" t="str">
        <f>IF('Program 1'!E86="","",'Program 1'!E86)</f>
        <v/>
      </c>
      <c r="G60" t="str">
        <f>IF('Program 1'!F86="","",'Program 1'!F86)</f>
        <v/>
      </c>
      <c r="H60" t="str">
        <f>IF('Program 1'!G86="","",'Program 1'!G86)</f>
        <v/>
      </c>
      <c r="I60" t="str">
        <f>IF('Program 1'!H86="","",'Program 1'!H86)</f>
        <v/>
      </c>
      <c r="J60" s="61" t="str">
        <f>IF('Program 1'!I86="","",'Program 1'!I86)</f>
        <v/>
      </c>
      <c r="K60" s="61" t="str">
        <f>IF('Program 1'!J86="","",'Program 1'!J86)</f>
        <v/>
      </c>
      <c r="L60" t="str">
        <f>IF('Program 1'!K86="","",'Program 1'!K86)</f>
        <v/>
      </c>
      <c r="M60" s="63">
        <f>'Program 1'!L86</f>
        <v>0</v>
      </c>
      <c r="N60" s="64">
        <v>0</v>
      </c>
      <c r="O60" s="64">
        <v>0</v>
      </c>
      <c r="P60" s="64">
        <v>0</v>
      </c>
      <c r="Q60" s="64">
        <v>0</v>
      </c>
      <c r="R60" s="64">
        <v>0</v>
      </c>
      <c r="S60" s="64">
        <v>0</v>
      </c>
      <c r="T60" s="64">
        <v>0</v>
      </c>
      <c r="U60" s="64">
        <v>0</v>
      </c>
      <c r="V60" s="64">
        <v>0</v>
      </c>
      <c r="W60" s="64">
        <v>0</v>
      </c>
      <c r="X60" s="64">
        <v>0</v>
      </c>
      <c r="Y60" s="64">
        <v>0</v>
      </c>
      <c r="Z60" s="64">
        <v>0</v>
      </c>
      <c r="AA60" s="7">
        <v>0</v>
      </c>
      <c r="AB60" s="62" t="str">
        <f>'Program 1'!AA86</f>
        <v/>
      </c>
      <c r="AC60" s="62" t="str">
        <f>'Program 1'!AB86</f>
        <v/>
      </c>
      <c r="AD60" s="62" t="str">
        <f>'Program 1'!AC86</f>
        <v/>
      </c>
      <c r="AE60" s="62" t="str">
        <f>'Program 1'!AD86</f>
        <v/>
      </c>
      <c r="AF60" s="62" t="str">
        <f>'Program 1'!AE86</f>
        <v/>
      </c>
      <c r="AG60" s="62" t="str">
        <f>'Program 1'!AF86</f>
        <v/>
      </c>
      <c r="AH60" s="62" t="str">
        <f>'Program 1'!AG86</f>
        <v/>
      </c>
      <c r="AI60" s="62" t="str">
        <f>'Program 1'!AH86</f>
        <v/>
      </c>
      <c r="AJ60" s="62" t="str">
        <f>'Program 1'!AI86</f>
        <v/>
      </c>
      <c r="AK60" s="62" t="str">
        <f>'Program 1'!AJ86</f>
        <v/>
      </c>
      <c r="AL60" s="62" t="str">
        <f>'Program 1'!AK86</f>
        <v/>
      </c>
      <c r="AM60" s="62" t="str">
        <f>'Program 1'!AL86</f>
        <v/>
      </c>
    </row>
    <row r="61" spans="2:39" x14ac:dyDescent="0.25">
      <c r="B61" t="str">
        <f>IF('Program 1'!A87="","",'Program 1'!A87)</f>
        <v>Program 1</v>
      </c>
      <c r="C61" t="str">
        <f>IF('Program 1'!B87="","",'Program 1'!B87)</f>
        <v/>
      </c>
      <c r="D61" t="str">
        <f>IF('Program 1'!C87="","",'Program 1'!C87)</f>
        <v/>
      </c>
      <c r="E61" t="str">
        <f>IF('Program 1'!D87="","",'Program 1'!D87)</f>
        <v/>
      </c>
      <c r="F61" t="str">
        <f>IF('Program 1'!E87="","",'Program 1'!E87)</f>
        <v/>
      </c>
      <c r="G61" t="str">
        <f>IF('Program 1'!F87="","",'Program 1'!F87)</f>
        <v/>
      </c>
      <c r="H61" t="str">
        <f>IF('Program 1'!G87="","",'Program 1'!G87)</f>
        <v/>
      </c>
      <c r="I61" t="str">
        <f>IF('Program 1'!H87="","",'Program 1'!H87)</f>
        <v/>
      </c>
      <c r="J61" s="61" t="str">
        <f>IF('Program 1'!I87="","",'Program 1'!I87)</f>
        <v/>
      </c>
      <c r="K61" s="61" t="str">
        <f>IF('Program 1'!J87="","",'Program 1'!J87)</f>
        <v/>
      </c>
      <c r="L61" t="str">
        <f>IF('Program 1'!K87="","",'Program 1'!K87)</f>
        <v/>
      </c>
      <c r="M61" s="63">
        <f>'Program 1'!L87</f>
        <v>0</v>
      </c>
      <c r="N61" s="64">
        <v>0</v>
      </c>
      <c r="O61" s="64">
        <v>0</v>
      </c>
      <c r="P61" s="64">
        <v>0</v>
      </c>
      <c r="Q61" s="64">
        <v>0</v>
      </c>
      <c r="R61" s="64">
        <v>0</v>
      </c>
      <c r="S61" s="64">
        <v>0</v>
      </c>
      <c r="T61" s="64">
        <v>0</v>
      </c>
      <c r="U61" s="64">
        <v>0</v>
      </c>
      <c r="V61" s="64">
        <v>0</v>
      </c>
      <c r="W61" s="64">
        <v>0</v>
      </c>
      <c r="X61" s="64">
        <v>0</v>
      </c>
      <c r="Y61" s="64">
        <v>0</v>
      </c>
      <c r="Z61" s="64">
        <v>0</v>
      </c>
      <c r="AA61" s="7">
        <v>0</v>
      </c>
      <c r="AB61" s="62" t="str">
        <f>'Program 1'!AA87</f>
        <v/>
      </c>
      <c r="AC61" s="62" t="str">
        <f>'Program 1'!AB87</f>
        <v/>
      </c>
      <c r="AD61" s="62" t="str">
        <f>'Program 1'!AC87</f>
        <v/>
      </c>
      <c r="AE61" s="62" t="str">
        <f>'Program 1'!AD87</f>
        <v/>
      </c>
      <c r="AF61" s="62" t="str">
        <f>'Program 1'!AE87</f>
        <v/>
      </c>
      <c r="AG61" s="62" t="str">
        <f>'Program 1'!AF87</f>
        <v/>
      </c>
      <c r="AH61" s="62" t="str">
        <f>'Program 1'!AG87</f>
        <v/>
      </c>
      <c r="AI61" s="62" t="str">
        <f>'Program 1'!AH87</f>
        <v/>
      </c>
      <c r="AJ61" s="62" t="str">
        <f>'Program 1'!AI87</f>
        <v/>
      </c>
      <c r="AK61" s="62" t="str">
        <f>'Program 1'!AJ87</f>
        <v/>
      </c>
      <c r="AL61" s="62" t="str">
        <f>'Program 1'!AK87</f>
        <v/>
      </c>
      <c r="AM61" s="62" t="str">
        <f>'Program 1'!AL87</f>
        <v/>
      </c>
    </row>
    <row r="62" spans="2:39" x14ac:dyDescent="0.25">
      <c r="B62" t="str">
        <f>IF('Program 1'!A88="","",'Program 1'!A88)</f>
        <v>Program 1</v>
      </c>
      <c r="C62" t="str">
        <f>IF('Program 1'!B88="","",'Program 1'!B88)</f>
        <v/>
      </c>
      <c r="D62" t="str">
        <f>IF('Program 1'!C88="","",'Program 1'!C88)</f>
        <v/>
      </c>
      <c r="E62" t="str">
        <f>IF('Program 1'!D88="","",'Program 1'!D88)</f>
        <v/>
      </c>
      <c r="F62" t="str">
        <f>IF('Program 1'!E88="","",'Program 1'!E88)</f>
        <v/>
      </c>
      <c r="G62" t="str">
        <f>IF('Program 1'!F88="","",'Program 1'!F88)</f>
        <v/>
      </c>
      <c r="H62" t="str">
        <f>IF('Program 1'!G88="","",'Program 1'!G88)</f>
        <v/>
      </c>
      <c r="I62" t="str">
        <f>IF('Program 1'!H88="","",'Program 1'!H88)</f>
        <v/>
      </c>
      <c r="J62" s="61" t="str">
        <f>IF('Program 1'!I88="","",'Program 1'!I88)</f>
        <v/>
      </c>
      <c r="K62" s="61" t="str">
        <f>IF('Program 1'!J88="","",'Program 1'!J88)</f>
        <v/>
      </c>
      <c r="L62" t="str">
        <f>IF('Program 1'!K88="","",'Program 1'!K88)</f>
        <v/>
      </c>
      <c r="M62" s="63">
        <f>'Program 1'!L88</f>
        <v>0</v>
      </c>
      <c r="N62" s="64">
        <v>0</v>
      </c>
      <c r="O62" s="64">
        <v>0</v>
      </c>
      <c r="P62" s="64">
        <v>0</v>
      </c>
      <c r="Q62" s="64">
        <v>0</v>
      </c>
      <c r="R62" s="64">
        <v>0</v>
      </c>
      <c r="S62" s="64">
        <v>0</v>
      </c>
      <c r="T62" s="64">
        <v>0</v>
      </c>
      <c r="U62" s="64">
        <v>0</v>
      </c>
      <c r="V62" s="64">
        <v>0</v>
      </c>
      <c r="W62" s="64">
        <v>0</v>
      </c>
      <c r="X62" s="64">
        <v>0</v>
      </c>
      <c r="Y62" s="64">
        <v>0</v>
      </c>
      <c r="Z62" s="64">
        <v>0</v>
      </c>
      <c r="AA62" s="7">
        <v>0</v>
      </c>
      <c r="AB62" s="62" t="str">
        <f>'Program 1'!AA88</f>
        <v/>
      </c>
      <c r="AC62" s="62" t="str">
        <f>'Program 1'!AB88</f>
        <v/>
      </c>
      <c r="AD62" s="62" t="str">
        <f>'Program 1'!AC88</f>
        <v/>
      </c>
      <c r="AE62" s="62" t="str">
        <f>'Program 1'!AD88</f>
        <v/>
      </c>
      <c r="AF62" s="62" t="str">
        <f>'Program 1'!AE88</f>
        <v/>
      </c>
      <c r="AG62" s="62" t="str">
        <f>'Program 1'!AF88</f>
        <v/>
      </c>
      <c r="AH62" s="62" t="str">
        <f>'Program 1'!AG88</f>
        <v/>
      </c>
      <c r="AI62" s="62" t="str">
        <f>'Program 1'!AH88</f>
        <v/>
      </c>
      <c r="AJ62" s="62" t="str">
        <f>'Program 1'!AI88</f>
        <v/>
      </c>
      <c r="AK62" s="62" t="str">
        <f>'Program 1'!AJ88</f>
        <v/>
      </c>
      <c r="AL62" s="62" t="str">
        <f>'Program 1'!AK88</f>
        <v/>
      </c>
      <c r="AM62" s="62" t="str">
        <f>'Program 1'!AL88</f>
        <v/>
      </c>
    </row>
    <row r="63" spans="2:39" x14ac:dyDescent="0.25">
      <c r="B63" t="str">
        <f>IF('Program 1'!A89="","",'Program 1'!A89)</f>
        <v>Program 1</v>
      </c>
      <c r="C63" t="str">
        <f>IF('Program 1'!B89="","",'Program 1'!B89)</f>
        <v/>
      </c>
      <c r="D63" t="str">
        <f>IF('Program 1'!C89="","",'Program 1'!C89)</f>
        <v/>
      </c>
      <c r="E63" t="str">
        <f>IF('Program 1'!D89="","",'Program 1'!D89)</f>
        <v/>
      </c>
      <c r="F63" t="str">
        <f>IF('Program 1'!E89="","",'Program 1'!E89)</f>
        <v/>
      </c>
      <c r="G63" t="str">
        <f>IF('Program 1'!F89="","",'Program 1'!F89)</f>
        <v/>
      </c>
      <c r="H63" t="str">
        <f>IF('Program 1'!G89="","",'Program 1'!G89)</f>
        <v/>
      </c>
      <c r="I63" t="str">
        <f>IF('Program 1'!H89="","",'Program 1'!H89)</f>
        <v/>
      </c>
      <c r="J63" s="61" t="str">
        <f>IF('Program 1'!I89="","",'Program 1'!I89)</f>
        <v/>
      </c>
      <c r="K63" s="61" t="str">
        <f>IF('Program 1'!J89="","",'Program 1'!J89)</f>
        <v/>
      </c>
      <c r="L63" t="str">
        <f>IF('Program 1'!K89="","",'Program 1'!K89)</f>
        <v/>
      </c>
      <c r="M63" s="63">
        <f>'Program 1'!L89</f>
        <v>0</v>
      </c>
      <c r="N63" s="64">
        <v>0</v>
      </c>
      <c r="O63" s="64">
        <v>0</v>
      </c>
      <c r="P63" s="64">
        <v>0</v>
      </c>
      <c r="Q63" s="64">
        <v>0</v>
      </c>
      <c r="R63" s="64">
        <v>0</v>
      </c>
      <c r="S63" s="64">
        <v>0</v>
      </c>
      <c r="T63" s="64">
        <v>0</v>
      </c>
      <c r="U63" s="64">
        <v>0</v>
      </c>
      <c r="V63" s="64">
        <v>0</v>
      </c>
      <c r="W63" s="64">
        <v>0</v>
      </c>
      <c r="X63" s="64">
        <v>0</v>
      </c>
      <c r="Y63" s="64">
        <v>0</v>
      </c>
      <c r="Z63" s="64">
        <v>0</v>
      </c>
      <c r="AA63" s="7">
        <v>0</v>
      </c>
      <c r="AB63" s="62" t="str">
        <f>'Program 1'!AA89</f>
        <v/>
      </c>
      <c r="AC63" s="62" t="str">
        <f>'Program 1'!AB89</f>
        <v/>
      </c>
      <c r="AD63" s="62" t="str">
        <f>'Program 1'!AC89</f>
        <v/>
      </c>
      <c r="AE63" s="62" t="str">
        <f>'Program 1'!AD89</f>
        <v/>
      </c>
      <c r="AF63" s="62" t="str">
        <f>'Program 1'!AE89</f>
        <v/>
      </c>
      <c r="AG63" s="62" t="str">
        <f>'Program 1'!AF89</f>
        <v/>
      </c>
      <c r="AH63" s="62" t="str">
        <f>'Program 1'!AG89</f>
        <v/>
      </c>
      <c r="AI63" s="62" t="str">
        <f>'Program 1'!AH89</f>
        <v/>
      </c>
      <c r="AJ63" s="62" t="str">
        <f>'Program 1'!AI89</f>
        <v/>
      </c>
      <c r="AK63" s="62" t="str">
        <f>'Program 1'!AJ89</f>
        <v/>
      </c>
      <c r="AL63" s="62" t="str">
        <f>'Program 1'!AK89</f>
        <v/>
      </c>
      <c r="AM63" s="62" t="str">
        <f>'Program 1'!AL89</f>
        <v/>
      </c>
    </row>
    <row r="64" spans="2:39" x14ac:dyDescent="0.25">
      <c r="B64" t="str">
        <f>IF('Program 1'!A90="","",'Program 1'!A90)</f>
        <v>Program 1</v>
      </c>
      <c r="C64" t="str">
        <f>IF('Program 1'!B90="","",'Program 1'!B90)</f>
        <v/>
      </c>
      <c r="D64" t="str">
        <f>IF('Program 1'!C90="","",'Program 1'!C90)</f>
        <v/>
      </c>
      <c r="E64" t="str">
        <f>IF('Program 1'!D90="","",'Program 1'!D90)</f>
        <v/>
      </c>
      <c r="F64" t="str">
        <f>IF('Program 1'!E90="","",'Program 1'!E90)</f>
        <v/>
      </c>
      <c r="G64" t="str">
        <f>IF('Program 1'!F90="","",'Program 1'!F90)</f>
        <v/>
      </c>
      <c r="H64" t="str">
        <f>IF('Program 1'!G90="","",'Program 1'!G90)</f>
        <v/>
      </c>
      <c r="I64" t="str">
        <f>IF('Program 1'!H90="","",'Program 1'!H90)</f>
        <v/>
      </c>
      <c r="J64" s="61" t="str">
        <f>IF('Program 1'!I90="","",'Program 1'!I90)</f>
        <v/>
      </c>
      <c r="K64" s="61" t="str">
        <f>IF('Program 1'!J90="","",'Program 1'!J90)</f>
        <v/>
      </c>
      <c r="L64" t="str">
        <f>IF('Program 1'!K90="","",'Program 1'!K90)</f>
        <v/>
      </c>
      <c r="M64" s="63">
        <f>'Program 1'!L90</f>
        <v>0</v>
      </c>
      <c r="N64" s="64">
        <v>0</v>
      </c>
      <c r="O64" s="64">
        <v>0</v>
      </c>
      <c r="P64" s="64">
        <v>0</v>
      </c>
      <c r="Q64" s="64">
        <v>0</v>
      </c>
      <c r="R64" s="64">
        <v>0</v>
      </c>
      <c r="S64" s="64">
        <v>0</v>
      </c>
      <c r="T64" s="64">
        <v>0</v>
      </c>
      <c r="U64" s="64">
        <v>0</v>
      </c>
      <c r="V64" s="64">
        <v>0</v>
      </c>
      <c r="W64" s="64">
        <v>0</v>
      </c>
      <c r="X64" s="64">
        <v>0</v>
      </c>
      <c r="Y64" s="64">
        <v>0</v>
      </c>
      <c r="Z64" s="64">
        <v>0</v>
      </c>
      <c r="AA64" s="7">
        <v>0</v>
      </c>
      <c r="AB64" s="62" t="str">
        <f>'Program 1'!AA90</f>
        <v/>
      </c>
      <c r="AC64" s="62" t="str">
        <f>'Program 1'!AB90</f>
        <v/>
      </c>
      <c r="AD64" s="62" t="str">
        <f>'Program 1'!AC90</f>
        <v/>
      </c>
      <c r="AE64" s="62" t="str">
        <f>'Program 1'!AD90</f>
        <v/>
      </c>
      <c r="AF64" s="62" t="str">
        <f>'Program 1'!AE90</f>
        <v/>
      </c>
      <c r="AG64" s="62" t="str">
        <f>'Program 1'!AF90</f>
        <v/>
      </c>
      <c r="AH64" s="62" t="str">
        <f>'Program 1'!AG90</f>
        <v/>
      </c>
      <c r="AI64" s="62" t="str">
        <f>'Program 1'!AH90</f>
        <v/>
      </c>
      <c r="AJ64" s="62" t="str">
        <f>'Program 1'!AI90</f>
        <v/>
      </c>
      <c r="AK64" s="62" t="str">
        <f>'Program 1'!AJ90</f>
        <v/>
      </c>
      <c r="AL64" s="62" t="str">
        <f>'Program 1'!AK90</f>
        <v/>
      </c>
      <c r="AM64" s="62" t="str">
        <f>'Program 1'!AL90</f>
        <v/>
      </c>
    </row>
    <row r="65" spans="2:39" x14ac:dyDescent="0.25">
      <c r="B65" t="str">
        <f>IF('Program 1'!A91="","",'Program 1'!A91)</f>
        <v>Program 1</v>
      </c>
      <c r="C65" t="str">
        <f>IF('Program 1'!B91="","",'Program 1'!B91)</f>
        <v/>
      </c>
      <c r="D65" t="str">
        <f>IF('Program 1'!C91="","",'Program 1'!C91)</f>
        <v/>
      </c>
      <c r="E65" t="str">
        <f>IF('Program 1'!D91="","",'Program 1'!D91)</f>
        <v/>
      </c>
      <c r="F65" t="str">
        <f>IF('Program 1'!E91="","",'Program 1'!E91)</f>
        <v/>
      </c>
      <c r="G65" t="str">
        <f>IF('Program 1'!F91="","",'Program 1'!F91)</f>
        <v/>
      </c>
      <c r="H65" t="str">
        <f>IF('Program 1'!G91="","",'Program 1'!G91)</f>
        <v/>
      </c>
      <c r="I65" t="str">
        <f>IF('Program 1'!H91="","",'Program 1'!H91)</f>
        <v/>
      </c>
      <c r="J65" s="61" t="str">
        <f>IF('Program 1'!I91="","",'Program 1'!I91)</f>
        <v/>
      </c>
      <c r="K65" s="61" t="str">
        <f>IF('Program 1'!J91="","",'Program 1'!J91)</f>
        <v/>
      </c>
      <c r="L65" t="str">
        <f>IF('Program 1'!K91="","",'Program 1'!K91)</f>
        <v/>
      </c>
      <c r="M65" s="63">
        <f>'Program 1'!L91</f>
        <v>0</v>
      </c>
      <c r="N65" s="64">
        <v>0</v>
      </c>
      <c r="O65" s="64">
        <v>0</v>
      </c>
      <c r="P65" s="64">
        <v>0</v>
      </c>
      <c r="Q65" s="64">
        <v>0</v>
      </c>
      <c r="R65" s="64">
        <v>0</v>
      </c>
      <c r="S65" s="64">
        <v>0</v>
      </c>
      <c r="T65" s="64">
        <v>0</v>
      </c>
      <c r="U65" s="64">
        <v>0</v>
      </c>
      <c r="V65" s="64">
        <v>0</v>
      </c>
      <c r="W65" s="64">
        <v>0</v>
      </c>
      <c r="X65" s="64">
        <v>0</v>
      </c>
      <c r="Y65" s="64">
        <v>0</v>
      </c>
      <c r="Z65" s="64">
        <v>0</v>
      </c>
      <c r="AA65" s="7">
        <v>0</v>
      </c>
      <c r="AB65" s="62" t="str">
        <f>'Program 1'!AA91</f>
        <v/>
      </c>
      <c r="AC65" s="62" t="str">
        <f>'Program 1'!AB91</f>
        <v/>
      </c>
      <c r="AD65" s="62" t="str">
        <f>'Program 1'!AC91</f>
        <v/>
      </c>
      <c r="AE65" s="62" t="str">
        <f>'Program 1'!AD91</f>
        <v/>
      </c>
      <c r="AF65" s="62" t="str">
        <f>'Program 1'!AE91</f>
        <v/>
      </c>
      <c r="AG65" s="62" t="str">
        <f>'Program 1'!AF91</f>
        <v/>
      </c>
      <c r="AH65" s="62" t="str">
        <f>'Program 1'!AG91</f>
        <v/>
      </c>
      <c r="AI65" s="62" t="str">
        <f>'Program 1'!AH91</f>
        <v/>
      </c>
      <c r="AJ65" s="62" t="str">
        <f>'Program 1'!AI91</f>
        <v/>
      </c>
      <c r="AK65" s="62" t="str">
        <f>'Program 1'!AJ91</f>
        <v/>
      </c>
      <c r="AL65" s="62" t="str">
        <f>'Program 1'!AK91</f>
        <v/>
      </c>
      <c r="AM65" s="62" t="str">
        <f>'Program 1'!AL91</f>
        <v/>
      </c>
    </row>
    <row r="66" spans="2:39" x14ac:dyDescent="0.25">
      <c r="B66" t="str">
        <f>IF('Program 1'!A92="","",'Program 1'!A92)</f>
        <v>Program 1</v>
      </c>
      <c r="C66" t="str">
        <f>IF('Program 1'!B92="","",'Program 1'!B92)</f>
        <v/>
      </c>
      <c r="D66" t="str">
        <f>IF('Program 1'!C92="","",'Program 1'!C92)</f>
        <v/>
      </c>
      <c r="E66" t="str">
        <f>IF('Program 1'!D92="","",'Program 1'!D92)</f>
        <v/>
      </c>
      <c r="F66" t="str">
        <f>IF('Program 1'!E92="","",'Program 1'!E92)</f>
        <v/>
      </c>
      <c r="G66" t="str">
        <f>IF('Program 1'!F92="","",'Program 1'!F92)</f>
        <v/>
      </c>
      <c r="H66" t="str">
        <f>IF('Program 1'!G92="","",'Program 1'!G92)</f>
        <v/>
      </c>
      <c r="I66" t="str">
        <f>IF('Program 1'!H92="","",'Program 1'!H92)</f>
        <v/>
      </c>
      <c r="J66" s="61" t="str">
        <f>IF('Program 1'!I92="","",'Program 1'!I92)</f>
        <v/>
      </c>
      <c r="K66" s="61" t="str">
        <f>IF('Program 1'!J92="","",'Program 1'!J92)</f>
        <v/>
      </c>
      <c r="L66" t="str">
        <f>IF('Program 1'!K92="","",'Program 1'!K92)</f>
        <v/>
      </c>
      <c r="M66" s="63">
        <f>'Program 1'!L92</f>
        <v>0</v>
      </c>
      <c r="N66" s="64">
        <v>0</v>
      </c>
      <c r="O66" s="64">
        <v>0</v>
      </c>
      <c r="P66" s="64">
        <v>0</v>
      </c>
      <c r="Q66" s="64">
        <v>0</v>
      </c>
      <c r="R66" s="64">
        <v>0</v>
      </c>
      <c r="S66" s="64">
        <v>0</v>
      </c>
      <c r="T66" s="64">
        <v>0</v>
      </c>
      <c r="U66" s="64">
        <v>0</v>
      </c>
      <c r="V66" s="64">
        <v>0</v>
      </c>
      <c r="W66" s="64">
        <v>0</v>
      </c>
      <c r="X66" s="64">
        <v>0</v>
      </c>
      <c r="Y66" s="64">
        <v>0</v>
      </c>
      <c r="Z66" s="64">
        <v>0</v>
      </c>
      <c r="AA66" s="7">
        <v>0</v>
      </c>
      <c r="AB66" s="62" t="str">
        <f>'Program 1'!AA92</f>
        <v/>
      </c>
      <c r="AC66" s="62" t="str">
        <f>'Program 1'!AB92</f>
        <v/>
      </c>
      <c r="AD66" s="62" t="str">
        <f>'Program 1'!AC92</f>
        <v/>
      </c>
      <c r="AE66" s="62" t="str">
        <f>'Program 1'!AD92</f>
        <v/>
      </c>
      <c r="AF66" s="62" t="str">
        <f>'Program 1'!AE92</f>
        <v/>
      </c>
      <c r="AG66" s="62" t="str">
        <f>'Program 1'!AF92</f>
        <v/>
      </c>
      <c r="AH66" s="62" t="str">
        <f>'Program 1'!AG92</f>
        <v/>
      </c>
      <c r="AI66" s="62" t="str">
        <f>'Program 1'!AH92</f>
        <v/>
      </c>
      <c r="AJ66" s="62" t="str">
        <f>'Program 1'!AI92</f>
        <v/>
      </c>
      <c r="AK66" s="62" t="str">
        <f>'Program 1'!AJ92</f>
        <v/>
      </c>
      <c r="AL66" s="62" t="str">
        <f>'Program 1'!AK92</f>
        <v/>
      </c>
      <c r="AM66" s="62" t="str">
        <f>'Program 1'!AL92</f>
        <v/>
      </c>
    </row>
    <row r="67" spans="2:39" x14ac:dyDescent="0.25">
      <c r="B67" t="str">
        <f>IF('Program 1'!A93="","",'Program 1'!A93)</f>
        <v>Program 1</v>
      </c>
      <c r="C67" t="str">
        <f>IF('Program 1'!B93="","",'Program 1'!B93)</f>
        <v/>
      </c>
      <c r="D67" t="str">
        <f>IF('Program 1'!C93="","",'Program 1'!C93)</f>
        <v/>
      </c>
      <c r="E67" t="str">
        <f>IF('Program 1'!D93="","",'Program 1'!D93)</f>
        <v/>
      </c>
      <c r="F67" t="str">
        <f>IF('Program 1'!E93="","",'Program 1'!E93)</f>
        <v/>
      </c>
      <c r="G67" t="str">
        <f>IF('Program 1'!F93="","",'Program 1'!F93)</f>
        <v/>
      </c>
      <c r="H67" t="str">
        <f>IF('Program 1'!G93="","",'Program 1'!G93)</f>
        <v/>
      </c>
      <c r="I67" t="str">
        <f>IF('Program 1'!H93="","",'Program 1'!H93)</f>
        <v/>
      </c>
      <c r="J67" s="61" t="str">
        <f>IF('Program 1'!I93="","",'Program 1'!I93)</f>
        <v/>
      </c>
      <c r="K67" s="61" t="str">
        <f>IF('Program 1'!J93="","",'Program 1'!J93)</f>
        <v/>
      </c>
      <c r="L67" t="str">
        <f>IF('Program 1'!K93="","",'Program 1'!K93)</f>
        <v/>
      </c>
      <c r="M67" s="63">
        <f>'Program 1'!L93</f>
        <v>0</v>
      </c>
      <c r="N67" s="64">
        <v>0</v>
      </c>
      <c r="O67" s="64">
        <v>0</v>
      </c>
      <c r="P67" s="64">
        <v>0</v>
      </c>
      <c r="Q67" s="64">
        <v>0</v>
      </c>
      <c r="R67" s="64">
        <v>0</v>
      </c>
      <c r="S67" s="64">
        <v>0</v>
      </c>
      <c r="T67" s="64">
        <v>0</v>
      </c>
      <c r="U67" s="64">
        <v>0</v>
      </c>
      <c r="V67" s="64">
        <v>0</v>
      </c>
      <c r="W67" s="64">
        <v>0</v>
      </c>
      <c r="X67" s="64">
        <v>0</v>
      </c>
      <c r="Y67" s="64">
        <v>0</v>
      </c>
      <c r="Z67" s="64">
        <v>0</v>
      </c>
      <c r="AA67" s="7">
        <v>0</v>
      </c>
      <c r="AB67" s="62" t="str">
        <f>'Program 1'!AA93</f>
        <v/>
      </c>
      <c r="AC67" s="62" t="str">
        <f>'Program 1'!AB93</f>
        <v/>
      </c>
      <c r="AD67" s="62" t="str">
        <f>'Program 1'!AC93</f>
        <v/>
      </c>
      <c r="AE67" s="62" t="str">
        <f>'Program 1'!AD93</f>
        <v/>
      </c>
      <c r="AF67" s="62" t="str">
        <f>'Program 1'!AE93</f>
        <v/>
      </c>
      <c r="AG67" s="62" t="str">
        <f>'Program 1'!AF93</f>
        <v/>
      </c>
      <c r="AH67" s="62" t="str">
        <f>'Program 1'!AG93</f>
        <v/>
      </c>
      <c r="AI67" s="62" t="str">
        <f>'Program 1'!AH93</f>
        <v/>
      </c>
      <c r="AJ67" s="62" t="str">
        <f>'Program 1'!AI93</f>
        <v/>
      </c>
      <c r="AK67" s="62" t="str">
        <f>'Program 1'!AJ93</f>
        <v/>
      </c>
      <c r="AL67" s="62" t="str">
        <f>'Program 1'!AK93</f>
        <v/>
      </c>
      <c r="AM67" s="62" t="str">
        <f>'Program 1'!AL93</f>
        <v/>
      </c>
    </row>
    <row r="68" spans="2:39" x14ac:dyDescent="0.25">
      <c r="B68" t="str">
        <f>IF('Program 1'!A94="","",'Program 1'!A94)</f>
        <v>Program 1</v>
      </c>
      <c r="C68" t="str">
        <f>IF('Program 1'!B94="","",'Program 1'!B94)</f>
        <v/>
      </c>
      <c r="D68" t="str">
        <f>IF('Program 1'!C94="","",'Program 1'!C94)</f>
        <v/>
      </c>
      <c r="E68" t="str">
        <f>IF('Program 1'!D94="","",'Program 1'!D94)</f>
        <v/>
      </c>
      <c r="F68" t="str">
        <f>IF('Program 1'!E94="","",'Program 1'!E94)</f>
        <v/>
      </c>
      <c r="G68" t="str">
        <f>IF('Program 1'!F94="","",'Program 1'!F94)</f>
        <v/>
      </c>
      <c r="H68" t="str">
        <f>IF('Program 1'!G94="","",'Program 1'!G94)</f>
        <v/>
      </c>
      <c r="I68" t="str">
        <f>IF('Program 1'!H94="","",'Program 1'!H94)</f>
        <v/>
      </c>
      <c r="J68" s="61" t="str">
        <f>IF('Program 1'!I94="","",'Program 1'!I94)</f>
        <v/>
      </c>
      <c r="K68" s="61" t="str">
        <f>IF('Program 1'!J94="","",'Program 1'!J94)</f>
        <v/>
      </c>
      <c r="L68" t="str">
        <f>IF('Program 1'!K94="","",'Program 1'!K94)</f>
        <v/>
      </c>
      <c r="M68" s="63">
        <f>'Program 1'!L94</f>
        <v>0</v>
      </c>
      <c r="N68" s="64">
        <v>0</v>
      </c>
      <c r="O68" s="64">
        <v>0</v>
      </c>
      <c r="P68" s="64">
        <v>0</v>
      </c>
      <c r="Q68" s="64">
        <v>0</v>
      </c>
      <c r="R68" s="64">
        <v>0</v>
      </c>
      <c r="S68" s="64">
        <v>0</v>
      </c>
      <c r="T68" s="64">
        <v>0</v>
      </c>
      <c r="U68" s="64">
        <v>0</v>
      </c>
      <c r="V68" s="64">
        <v>0</v>
      </c>
      <c r="W68" s="64">
        <v>0</v>
      </c>
      <c r="X68" s="64">
        <v>0</v>
      </c>
      <c r="Y68" s="64">
        <v>0</v>
      </c>
      <c r="Z68" s="64">
        <v>0</v>
      </c>
      <c r="AA68" s="7">
        <v>0</v>
      </c>
      <c r="AB68" s="62" t="str">
        <f>'Program 1'!AA94</f>
        <v/>
      </c>
      <c r="AC68" s="62" t="str">
        <f>'Program 1'!AB94</f>
        <v/>
      </c>
      <c r="AD68" s="62" t="str">
        <f>'Program 1'!AC94</f>
        <v/>
      </c>
      <c r="AE68" s="62" t="str">
        <f>'Program 1'!AD94</f>
        <v/>
      </c>
      <c r="AF68" s="62" t="str">
        <f>'Program 1'!AE94</f>
        <v/>
      </c>
      <c r="AG68" s="62" t="str">
        <f>'Program 1'!AF94</f>
        <v/>
      </c>
      <c r="AH68" s="62" t="str">
        <f>'Program 1'!AG94</f>
        <v/>
      </c>
      <c r="AI68" s="62" t="str">
        <f>'Program 1'!AH94</f>
        <v/>
      </c>
      <c r="AJ68" s="62" t="str">
        <f>'Program 1'!AI94</f>
        <v/>
      </c>
      <c r="AK68" s="62" t="str">
        <f>'Program 1'!AJ94</f>
        <v/>
      </c>
      <c r="AL68" s="62" t="str">
        <f>'Program 1'!AK94</f>
        <v/>
      </c>
      <c r="AM68" s="62" t="str">
        <f>'Program 1'!AL94</f>
        <v/>
      </c>
    </row>
    <row r="69" spans="2:39" x14ac:dyDescent="0.25">
      <c r="B69" t="str">
        <f>IF('Program 1'!A95="","",'Program 1'!A95)</f>
        <v>Program 1</v>
      </c>
      <c r="C69" t="str">
        <f>IF('Program 1'!B95="","",'Program 1'!B95)</f>
        <v/>
      </c>
      <c r="D69" t="str">
        <f>IF('Program 1'!C95="","",'Program 1'!C95)</f>
        <v/>
      </c>
      <c r="E69" t="str">
        <f>IF('Program 1'!D95="","",'Program 1'!D95)</f>
        <v/>
      </c>
      <c r="F69" t="str">
        <f>IF('Program 1'!E95="","",'Program 1'!E95)</f>
        <v/>
      </c>
      <c r="G69" t="str">
        <f>IF('Program 1'!F95="","",'Program 1'!F95)</f>
        <v/>
      </c>
      <c r="H69" t="str">
        <f>IF('Program 1'!G95="","",'Program 1'!G95)</f>
        <v/>
      </c>
      <c r="I69" t="str">
        <f>IF('Program 1'!H95="","",'Program 1'!H95)</f>
        <v/>
      </c>
      <c r="J69" s="61" t="str">
        <f>IF('Program 1'!I95="","",'Program 1'!I95)</f>
        <v/>
      </c>
      <c r="K69" s="61" t="str">
        <f>IF('Program 1'!J95="","",'Program 1'!J95)</f>
        <v/>
      </c>
      <c r="L69" t="str">
        <f>IF('Program 1'!K95="","",'Program 1'!K95)</f>
        <v/>
      </c>
      <c r="M69" s="63">
        <f>'Program 1'!L95</f>
        <v>0</v>
      </c>
      <c r="N69" s="64">
        <v>0</v>
      </c>
      <c r="O69" s="64">
        <v>0</v>
      </c>
      <c r="P69" s="64">
        <v>0</v>
      </c>
      <c r="Q69" s="64">
        <v>0</v>
      </c>
      <c r="R69" s="64">
        <v>0</v>
      </c>
      <c r="S69" s="64">
        <v>0</v>
      </c>
      <c r="T69" s="64">
        <v>0</v>
      </c>
      <c r="U69" s="64">
        <v>0</v>
      </c>
      <c r="V69" s="64">
        <v>0</v>
      </c>
      <c r="W69" s="64">
        <v>0</v>
      </c>
      <c r="X69" s="64">
        <v>0</v>
      </c>
      <c r="Y69" s="64">
        <v>0</v>
      </c>
      <c r="Z69" s="64">
        <v>0</v>
      </c>
      <c r="AA69" s="7">
        <v>0</v>
      </c>
      <c r="AB69" s="62" t="str">
        <f>'Program 1'!AA95</f>
        <v/>
      </c>
      <c r="AC69" s="62" t="str">
        <f>'Program 1'!AB95</f>
        <v/>
      </c>
      <c r="AD69" s="62" t="str">
        <f>'Program 1'!AC95</f>
        <v/>
      </c>
      <c r="AE69" s="62" t="str">
        <f>'Program 1'!AD95</f>
        <v/>
      </c>
      <c r="AF69" s="62" t="str">
        <f>'Program 1'!AE95</f>
        <v/>
      </c>
      <c r="AG69" s="62" t="str">
        <f>'Program 1'!AF95</f>
        <v/>
      </c>
      <c r="AH69" s="62" t="str">
        <f>'Program 1'!AG95</f>
        <v/>
      </c>
      <c r="AI69" s="62" t="str">
        <f>'Program 1'!AH95</f>
        <v/>
      </c>
      <c r="AJ69" s="62" t="str">
        <f>'Program 1'!AI95</f>
        <v/>
      </c>
      <c r="AK69" s="62" t="str">
        <f>'Program 1'!AJ95</f>
        <v/>
      </c>
      <c r="AL69" s="62" t="str">
        <f>'Program 1'!AK95</f>
        <v/>
      </c>
      <c r="AM69" s="62" t="str">
        <f>'Program 1'!AL95</f>
        <v/>
      </c>
    </row>
    <row r="70" spans="2:39" x14ac:dyDescent="0.25">
      <c r="B70" t="str">
        <f>IF('Program 1'!A96="","",'Program 1'!A96)</f>
        <v>Program 1</v>
      </c>
      <c r="C70" t="str">
        <f>IF('Program 1'!B96="","",'Program 1'!B96)</f>
        <v/>
      </c>
      <c r="D70" t="str">
        <f>IF('Program 1'!C96="","",'Program 1'!C96)</f>
        <v/>
      </c>
      <c r="E70" t="str">
        <f>IF('Program 1'!D96="","",'Program 1'!D96)</f>
        <v/>
      </c>
      <c r="F70" t="str">
        <f>IF('Program 1'!E96="","",'Program 1'!E96)</f>
        <v/>
      </c>
      <c r="G70" t="str">
        <f>IF('Program 1'!F96="","",'Program 1'!F96)</f>
        <v/>
      </c>
      <c r="H70" t="str">
        <f>IF('Program 1'!G96="","",'Program 1'!G96)</f>
        <v/>
      </c>
      <c r="I70" t="str">
        <f>IF('Program 1'!H96="","",'Program 1'!H96)</f>
        <v/>
      </c>
      <c r="J70" s="61" t="str">
        <f>IF('Program 1'!I96="","",'Program 1'!I96)</f>
        <v/>
      </c>
      <c r="K70" s="61" t="str">
        <f>IF('Program 1'!J96="","",'Program 1'!J96)</f>
        <v/>
      </c>
      <c r="L70" t="str">
        <f>IF('Program 1'!K96="","",'Program 1'!K96)</f>
        <v/>
      </c>
      <c r="M70" s="63">
        <f>'Program 1'!L96</f>
        <v>0</v>
      </c>
      <c r="N70" s="64">
        <v>0</v>
      </c>
      <c r="O70" s="64">
        <v>0</v>
      </c>
      <c r="P70" s="64">
        <v>0</v>
      </c>
      <c r="Q70" s="64">
        <v>0</v>
      </c>
      <c r="R70" s="64">
        <v>0</v>
      </c>
      <c r="S70" s="64">
        <v>0</v>
      </c>
      <c r="T70" s="64">
        <v>0</v>
      </c>
      <c r="U70" s="64">
        <v>0</v>
      </c>
      <c r="V70" s="64">
        <v>0</v>
      </c>
      <c r="W70" s="64">
        <v>0</v>
      </c>
      <c r="X70" s="64">
        <v>0</v>
      </c>
      <c r="Y70" s="64">
        <v>0</v>
      </c>
      <c r="Z70" s="64">
        <v>0</v>
      </c>
      <c r="AA70" s="7">
        <v>0</v>
      </c>
      <c r="AB70" s="62" t="str">
        <f>'Program 1'!AA96</f>
        <v/>
      </c>
      <c r="AC70" s="62" t="str">
        <f>'Program 1'!AB96</f>
        <v/>
      </c>
      <c r="AD70" s="62" t="str">
        <f>'Program 1'!AC96</f>
        <v/>
      </c>
      <c r="AE70" s="62" t="str">
        <f>'Program 1'!AD96</f>
        <v/>
      </c>
      <c r="AF70" s="62" t="str">
        <f>'Program 1'!AE96</f>
        <v/>
      </c>
      <c r="AG70" s="62" t="str">
        <f>'Program 1'!AF96</f>
        <v/>
      </c>
      <c r="AH70" s="62" t="str">
        <f>'Program 1'!AG96</f>
        <v/>
      </c>
      <c r="AI70" s="62" t="str">
        <f>'Program 1'!AH96</f>
        <v/>
      </c>
      <c r="AJ70" s="62" t="str">
        <f>'Program 1'!AI96</f>
        <v/>
      </c>
      <c r="AK70" s="62" t="str">
        <f>'Program 1'!AJ96</f>
        <v/>
      </c>
      <c r="AL70" s="62" t="str">
        <f>'Program 1'!AK96</f>
        <v/>
      </c>
      <c r="AM70" s="62" t="str">
        <f>'Program 1'!AL96</f>
        <v/>
      </c>
    </row>
    <row r="71" spans="2:39" x14ac:dyDescent="0.25">
      <c r="B71" t="str">
        <f>IF('Program 1'!A97="","",'Program 1'!A97)</f>
        <v>Program 1</v>
      </c>
      <c r="C71" t="str">
        <f>IF('Program 1'!B97="","",'Program 1'!B97)</f>
        <v/>
      </c>
      <c r="D71" t="str">
        <f>IF('Program 1'!C97="","",'Program 1'!C97)</f>
        <v/>
      </c>
      <c r="E71" t="str">
        <f>IF('Program 1'!D97="","",'Program 1'!D97)</f>
        <v/>
      </c>
      <c r="F71" t="str">
        <f>IF('Program 1'!E97="","",'Program 1'!E97)</f>
        <v/>
      </c>
      <c r="G71" t="str">
        <f>IF('Program 1'!F97="","",'Program 1'!F97)</f>
        <v/>
      </c>
      <c r="H71" t="str">
        <f>IF('Program 1'!G97="","",'Program 1'!G97)</f>
        <v/>
      </c>
      <c r="I71" t="str">
        <f>IF('Program 1'!H97="","",'Program 1'!H97)</f>
        <v/>
      </c>
      <c r="J71" s="61" t="str">
        <f>IF('Program 1'!I97="","",'Program 1'!I97)</f>
        <v/>
      </c>
      <c r="K71" s="61" t="str">
        <f>IF('Program 1'!J97="","",'Program 1'!J97)</f>
        <v/>
      </c>
      <c r="L71" t="str">
        <f>IF('Program 1'!K97="","",'Program 1'!K97)</f>
        <v/>
      </c>
      <c r="M71" s="63">
        <f>'Program 1'!L97</f>
        <v>0</v>
      </c>
      <c r="N71" s="64">
        <v>0</v>
      </c>
      <c r="O71" s="64">
        <v>0</v>
      </c>
      <c r="P71" s="64">
        <v>0</v>
      </c>
      <c r="Q71" s="64">
        <v>0</v>
      </c>
      <c r="R71" s="64">
        <v>0</v>
      </c>
      <c r="S71" s="64">
        <v>0</v>
      </c>
      <c r="T71" s="64">
        <v>0</v>
      </c>
      <c r="U71" s="64">
        <v>0</v>
      </c>
      <c r="V71" s="64">
        <v>0</v>
      </c>
      <c r="W71" s="64">
        <v>0</v>
      </c>
      <c r="X71" s="64">
        <v>0</v>
      </c>
      <c r="Y71" s="64">
        <v>0</v>
      </c>
      <c r="Z71" s="64">
        <v>0</v>
      </c>
      <c r="AA71" s="7">
        <v>0</v>
      </c>
      <c r="AB71" s="62" t="str">
        <f>'Program 1'!AA97</f>
        <v/>
      </c>
      <c r="AC71" s="62" t="str">
        <f>'Program 1'!AB97</f>
        <v/>
      </c>
      <c r="AD71" s="62" t="str">
        <f>'Program 1'!AC97</f>
        <v/>
      </c>
      <c r="AE71" s="62" t="str">
        <f>'Program 1'!AD97</f>
        <v/>
      </c>
      <c r="AF71" s="62" t="str">
        <f>'Program 1'!AE97</f>
        <v/>
      </c>
      <c r="AG71" s="62" t="str">
        <f>'Program 1'!AF97</f>
        <v/>
      </c>
      <c r="AH71" s="62" t="str">
        <f>'Program 1'!AG97</f>
        <v/>
      </c>
      <c r="AI71" s="62" t="str">
        <f>'Program 1'!AH97</f>
        <v/>
      </c>
      <c r="AJ71" s="62" t="str">
        <f>'Program 1'!AI97</f>
        <v/>
      </c>
      <c r="AK71" s="62" t="str">
        <f>'Program 1'!AJ97</f>
        <v/>
      </c>
      <c r="AL71" s="62" t="str">
        <f>'Program 1'!AK97</f>
        <v/>
      </c>
      <c r="AM71" s="62" t="str">
        <f>'Program 1'!AL97</f>
        <v/>
      </c>
    </row>
    <row r="72" spans="2:39" x14ac:dyDescent="0.25">
      <c r="B72" t="str">
        <f>IF('Program 1'!A98="","",'Program 1'!A98)</f>
        <v>Program 1</v>
      </c>
      <c r="C72" t="str">
        <f>IF('Program 1'!B98="","",'Program 1'!B98)</f>
        <v/>
      </c>
      <c r="D72" t="str">
        <f>IF('Program 1'!C98="","",'Program 1'!C98)</f>
        <v/>
      </c>
      <c r="E72" t="str">
        <f>IF('Program 1'!D98="","",'Program 1'!D98)</f>
        <v/>
      </c>
      <c r="F72" t="str">
        <f>IF('Program 1'!E98="","",'Program 1'!E98)</f>
        <v/>
      </c>
      <c r="G72" t="str">
        <f>IF('Program 1'!F98="","",'Program 1'!F98)</f>
        <v/>
      </c>
      <c r="H72" t="str">
        <f>IF('Program 1'!G98="","",'Program 1'!G98)</f>
        <v/>
      </c>
      <c r="I72" t="str">
        <f>IF('Program 1'!H98="","",'Program 1'!H98)</f>
        <v/>
      </c>
      <c r="J72" s="61" t="str">
        <f>IF('Program 1'!I98="","",'Program 1'!I98)</f>
        <v/>
      </c>
      <c r="K72" s="61" t="str">
        <f>IF('Program 1'!J98="","",'Program 1'!J98)</f>
        <v/>
      </c>
      <c r="L72" t="str">
        <f>IF('Program 1'!K98="","",'Program 1'!K98)</f>
        <v/>
      </c>
      <c r="M72" s="63">
        <f>'Program 1'!L98</f>
        <v>0</v>
      </c>
      <c r="N72" s="64">
        <v>0</v>
      </c>
      <c r="O72" s="64">
        <v>0</v>
      </c>
      <c r="P72" s="64">
        <v>0</v>
      </c>
      <c r="Q72" s="64">
        <v>0</v>
      </c>
      <c r="R72" s="64">
        <v>0</v>
      </c>
      <c r="S72" s="64">
        <v>0</v>
      </c>
      <c r="T72" s="64">
        <v>0</v>
      </c>
      <c r="U72" s="64">
        <v>0</v>
      </c>
      <c r="V72" s="64">
        <v>0</v>
      </c>
      <c r="W72" s="64">
        <v>0</v>
      </c>
      <c r="X72" s="64">
        <v>0</v>
      </c>
      <c r="Y72" s="64">
        <v>0</v>
      </c>
      <c r="Z72" s="64">
        <v>0</v>
      </c>
      <c r="AA72" s="7">
        <v>0</v>
      </c>
      <c r="AB72" s="62" t="str">
        <f>'Program 1'!AA98</f>
        <v/>
      </c>
      <c r="AC72" s="62" t="str">
        <f>'Program 1'!AB98</f>
        <v/>
      </c>
      <c r="AD72" s="62" t="str">
        <f>'Program 1'!AC98</f>
        <v/>
      </c>
      <c r="AE72" s="62" t="str">
        <f>'Program 1'!AD98</f>
        <v/>
      </c>
      <c r="AF72" s="62" t="str">
        <f>'Program 1'!AE98</f>
        <v/>
      </c>
      <c r="AG72" s="62" t="str">
        <f>'Program 1'!AF98</f>
        <v/>
      </c>
      <c r="AH72" s="62" t="str">
        <f>'Program 1'!AG98</f>
        <v/>
      </c>
      <c r="AI72" s="62" t="str">
        <f>'Program 1'!AH98</f>
        <v/>
      </c>
      <c r="AJ72" s="62" t="str">
        <f>'Program 1'!AI98</f>
        <v/>
      </c>
      <c r="AK72" s="62" t="str">
        <f>'Program 1'!AJ98</f>
        <v/>
      </c>
      <c r="AL72" s="62" t="str">
        <f>'Program 1'!AK98</f>
        <v/>
      </c>
      <c r="AM72" s="62" t="str">
        <f>'Program 1'!AL98</f>
        <v/>
      </c>
    </row>
    <row r="73" spans="2:39" x14ac:dyDescent="0.25">
      <c r="B73" t="str">
        <f>IF('Program 1'!A99="","",'Program 1'!A99)</f>
        <v>Program 1</v>
      </c>
      <c r="C73" t="str">
        <f>IF('Program 1'!B99="","",'Program 1'!B99)</f>
        <v/>
      </c>
      <c r="D73" t="str">
        <f>IF('Program 1'!C99="","",'Program 1'!C99)</f>
        <v/>
      </c>
      <c r="E73" t="str">
        <f>IF('Program 1'!D99="","",'Program 1'!D99)</f>
        <v/>
      </c>
      <c r="F73" t="str">
        <f>IF('Program 1'!E99="","",'Program 1'!E99)</f>
        <v/>
      </c>
      <c r="G73" t="str">
        <f>IF('Program 1'!F99="","",'Program 1'!F99)</f>
        <v/>
      </c>
      <c r="H73" t="str">
        <f>IF('Program 1'!G99="","",'Program 1'!G99)</f>
        <v/>
      </c>
      <c r="I73" t="str">
        <f>IF('Program 1'!H99="","",'Program 1'!H99)</f>
        <v/>
      </c>
      <c r="J73" s="61" t="str">
        <f>IF('Program 1'!I99="","",'Program 1'!I99)</f>
        <v/>
      </c>
      <c r="K73" s="61" t="str">
        <f>IF('Program 1'!J99="","",'Program 1'!J99)</f>
        <v/>
      </c>
      <c r="L73" t="str">
        <f>IF('Program 1'!K99="","",'Program 1'!K99)</f>
        <v/>
      </c>
      <c r="M73" s="63">
        <f>'Program 1'!L99</f>
        <v>0</v>
      </c>
      <c r="N73" s="64">
        <v>0</v>
      </c>
      <c r="O73" s="64">
        <v>0</v>
      </c>
      <c r="P73" s="64">
        <v>0</v>
      </c>
      <c r="Q73" s="64">
        <v>0</v>
      </c>
      <c r="R73" s="64">
        <v>0</v>
      </c>
      <c r="S73" s="64">
        <v>0</v>
      </c>
      <c r="T73" s="64">
        <v>0</v>
      </c>
      <c r="U73" s="64">
        <v>0</v>
      </c>
      <c r="V73" s="64">
        <v>0</v>
      </c>
      <c r="W73" s="64">
        <v>0</v>
      </c>
      <c r="X73" s="64">
        <v>0</v>
      </c>
      <c r="Y73" s="64">
        <v>0</v>
      </c>
      <c r="Z73" s="64">
        <v>0</v>
      </c>
      <c r="AA73" s="7">
        <v>0</v>
      </c>
      <c r="AB73" s="62" t="str">
        <f>'Program 1'!AA99</f>
        <v/>
      </c>
      <c r="AC73" s="62" t="str">
        <f>'Program 1'!AB99</f>
        <v/>
      </c>
      <c r="AD73" s="62" t="str">
        <f>'Program 1'!AC99</f>
        <v/>
      </c>
      <c r="AE73" s="62" t="str">
        <f>'Program 1'!AD99</f>
        <v/>
      </c>
      <c r="AF73" s="62" t="str">
        <f>'Program 1'!AE99</f>
        <v/>
      </c>
      <c r="AG73" s="62" t="str">
        <f>'Program 1'!AF99</f>
        <v/>
      </c>
      <c r="AH73" s="62" t="str">
        <f>'Program 1'!AG99</f>
        <v/>
      </c>
      <c r="AI73" s="62" t="str">
        <f>'Program 1'!AH99</f>
        <v/>
      </c>
      <c r="AJ73" s="62" t="str">
        <f>'Program 1'!AI99</f>
        <v/>
      </c>
      <c r="AK73" s="62" t="str">
        <f>'Program 1'!AJ99</f>
        <v/>
      </c>
      <c r="AL73" s="62" t="str">
        <f>'Program 1'!AK99</f>
        <v/>
      </c>
      <c r="AM73" s="62" t="str">
        <f>'Program 1'!AL99</f>
        <v/>
      </c>
    </row>
    <row r="74" spans="2:39" x14ac:dyDescent="0.25">
      <c r="B74" t="str">
        <f>IF('Program 1'!A100="","",'Program 1'!A100)</f>
        <v>Program 1</v>
      </c>
      <c r="C74" t="str">
        <f>IF('Program 1'!B100="","",'Program 1'!B100)</f>
        <v/>
      </c>
      <c r="D74" t="str">
        <f>IF('Program 1'!C100="","",'Program 1'!C100)</f>
        <v/>
      </c>
      <c r="E74" t="str">
        <f>IF('Program 1'!D100="","",'Program 1'!D100)</f>
        <v/>
      </c>
      <c r="F74" t="str">
        <f>IF('Program 1'!E100="","",'Program 1'!E100)</f>
        <v/>
      </c>
      <c r="G74" t="str">
        <f>IF('Program 1'!F100="","",'Program 1'!F100)</f>
        <v/>
      </c>
      <c r="H74" t="str">
        <f>IF('Program 1'!G100="","",'Program 1'!G100)</f>
        <v/>
      </c>
      <c r="I74" t="str">
        <f>IF('Program 1'!H100="","",'Program 1'!H100)</f>
        <v/>
      </c>
      <c r="J74" s="61" t="str">
        <f>IF('Program 1'!I100="","",'Program 1'!I100)</f>
        <v/>
      </c>
      <c r="K74" s="61" t="str">
        <f>IF('Program 1'!J100="","",'Program 1'!J100)</f>
        <v/>
      </c>
      <c r="L74" t="str">
        <f>IF('Program 1'!K100="","",'Program 1'!K100)</f>
        <v/>
      </c>
      <c r="M74" s="63">
        <f>'Program 1'!L100</f>
        <v>0</v>
      </c>
      <c r="N74" s="64">
        <v>0</v>
      </c>
      <c r="O74" s="64">
        <v>0</v>
      </c>
      <c r="P74" s="64">
        <v>0</v>
      </c>
      <c r="Q74" s="64">
        <v>0</v>
      </c>
      <c r="R74" s="64">
        <v>0</v>
      </c>
      <c r="S74" s="64">
        <v>0</v>
      </c>
      <c r="T74" s="64">
        <v>0</v>
      </c>
      <c r="U74" s="64">
        <v>0</v>
      </c>
      <c r="V74" s="64">
        <v>0</v>
      </c>
      <c r="W74" s="64">
        <v>0</v>
      </c>
      <c r="X74" s="64">
        <v>0</v>
      </c>
      <c r="Y74" s="64">
        <v>0</v>
      </c>
      <c r="Z74" s="64">
        <v>0</v>
      </c>
      <c r="AA74" s="7">
        <v>0</v>
      </c>
      <c r="AB74" s="62" t="str">
        <f>'Program 1'!AA100</f>
        <v/>
      </c>
      <c r="AC74" s="62" t="str">
        <f>'Program 1'!AB100</f>
        <v/>
      </c>
      <c r="AD74" s="62" t="str">
        <f>'Program 1'!AC100</f>
        <v/>
      </c>
      <c r="AE74" s="62" t="str">
        <f>'Program 1'!AD100</f>
        <v/>
      </c>
      <c r="AF74" s="62" t="str">
        <f>'Program 1'!AE100</f>
        <v/>
      </c>
      <c r="AG74" s="62" t="str">
        <f>'Program 1'!AF100</f>
        <v/>
      </c>
      <c r="AH74" s="62" t="str">
        <f>'Program 1'!AG100</f>
        <v/>
      </c>
      <c r="AI74" s="62" t="str">
        <f>'Program 1'!AH100</f>
        <v/>
      </c>
      <c r="AJ74" s="62" t="str">
        <f>'Program 1'!AI100</f>
        <v/>
      </c>
      <c r="AK74" s="62" t="str">
        <f>'Program 1'!AJ100</f>
        <v/>
      </c>
      <c r="AL74" s="62" t="str">
        <f>'Program 1'!AK100</f>
        <v/>
      </c>
      <c r="AM74" s="62" t="str">
        <f>'Program 1'!AL100</f>
        <v/>
      </c>
    </row>
    <row r="75" spans="2:39" x14ac:dyDescent="0.25">
      <c r="B75" t="str">
        <f>IF('Program 1'!A101="","",'Program 1'!A101)</f>
        <v>Program 1</v>
      </c>
      <c r="C75" t="str">
        <f>IF('Program 1'!B101="","",'Program 1'!B101)</f>
        <v/>
      </c>
      <c r="D75" t="str">
        <f>IF('Program 1'!C101="","",'Program 1'!C101)</f>
        <v/>
      </c>
      <c r="E75" t="str">
        <f>IF('Program 1'!D101="","",'Program 1'!D101)</f>
        <v/>
      </c>
      <c r="F75" t="str">
        <f>IF('Program 1'!E101="","",'Program 1'!E101)</f>
        <v/>
      </c>
      <c r="G75" t="str">
        <f>IF('Program 1'!F101="","",'Program 1'!F101)</f>
        <v/>
      </c>
      <c r="H75" t="str">
        <f>IF('Program 1'!G101="","",'Program 1'!G101)</f>
        <v/>
      </c>
      <c r="I75" t="str">
        <f>IF('Program 1'!H101="","",'Program 1'!H101)</f>
        <v/>
      </c>
      <c r="J75" s="61" t="str">
        <f>IF('Program 1'!I101="","",'Program 1'!I101)</f>
        <v/>
      </c>
      <c r="K75" s="61" t="str">
        <f>IF('Program 1'!J101="","",'Program 1'!J101)</f>
        <v/>
      </c>
      <c r="L75" t="str">
        <f>IF('Program 1'!K101="","",'Program 1'!K101)</f>
        <v/>
      </c>
      <c r="M75" s="63">
        <f>'Program 1'!L101</f>
        <v>0</v>
      </c>
      <c r="N75" s="64">
        <v>0</v>
      </c>
      <c r="O75" s="64">
        <v>0</v>
      </c>
      <c r="P75" s="64">
        <v>0</v>
      </c>
      <c r="Q75" s="64">
        <v>0</v>
      </c>
      <c r="R75" s="64">
        <v>0</v>
      </c>
      <c r="S75" s="64">
        <v>0</v>
      </c>
      <c r="T75" s="64">
        <v>0</v>
      </c>
      <c r="U75" s="64">
        <v>0</v>
      </c>
      <c r="V75" s="64">
        <v>0</v>
      </c>
      <c r="W75" s="64">
        <v>0</v>
      </c>
      <c r="X75" s="64">
        <v>0</v>
      </c>
      <c r="Y75" s="64">
        <v>0</v>
      </c>
      <c r="Z75" s="64">
        <v>0</v>
      </c>
      <c r="AA75" s="7">
        <v>0</v>
      </c>
      <c r="AB75" s="62" t="str">
        <f>'Program 1'!AA101</f>
        <v/>
      </c>
      <c r="AC75" s="62" t="str">
        <f>'Program 1'!AB101</f>
        <v/>
      </c>
      <c r="AD75" s="62" t="str">
        <f>'Program 1'!AC101</f>
        <v/>
      </c>
      <c r="AE75" s="62" t="str">
        <f>'Program 1'!AD101</f>
        <v/>
      </c>
      <c r="AF75" s="62" t="str">
        <f>'Program 1'!AE101</f>
        <v/>
      </c>
      <c r="AG75" s="62" t="str">
        <f>'Program 1'!AF101</f>
        <v/>
      </c>
      <c r="AH75" s="62" t="str">
        <f>'Program 1'!AG101</f>
        <v/>
      </c>
      <c r="AI75" s="62" t="str">
        <f>'Program 1'!AH101</f>
        <v/>
      </c>
      <c r="AJ75" s="62" t="str">
        <f>'Program 1'!AI101</f>
        <v/>
      </c>
      <c r="AK75" s="62" t="str">
        <f>'Program 1'!AJ101</f>
        <v/>
      </c>
      <c r="AL75" s="62" t="str">
        <f>'Program 1'!AK101</f>
        <v/>
      </c>
      <c r="AM75" s="62" t="str">
        <f>'Program 1'!AL101</f>
        <v/>
      </c>
    </row>
    <row r="76" spans="2:39" x14ac:dyDescent="0.25">
      <c r="B76" t="str">
        <f>IF('Program 1'!A102="","",'Program 1'!A102)</f>
        <v>Program 1</v>
      </c>
      <c r="C76" t="str">
        <f>IF('Program 1'!B102="","",'Program 1'!B102)</f>
        <v/>
      </c>
      <c r="D76" t="str">
        <f>IF('Program 1'!C102="","",'Program 1'!C102)</f>
        <v/>
      </c>
      <c r="E76" t="str">
        <f>IF('Program 1'!D102="","",'Program 1'!D102)</f>
        <v/>
      </c>
      <c r="F76" t="str">
        <f>IF('Program 1'!E102="","",'Program 1'!E102)</f>
        <v/>
      </c>
      <c r="G76" t="str">
        <f>IF('Program 1'!F102="","",'Program 1'!F102)</f>
        <v/>
      </c>
      <c r="H76" t="str">
        <f>IF('Program 1'!G102="","",'Program 1'!G102)</f>
        <v/>
      </c>
      <c r="I76" t="str">
        <f>IF('Program 1'!H102="","",'Program 1'!H102)</f>
        <v/>
      </c>
      <c r="J76" s="61" t="str">
        <f>IF('Program 1'!I102="","",'Program 1'!I102)</f>
        <v/>
      </c>
      <c r="K76" s="61" t="str">
        <f>IF('Program 1'!J102="","",'Program 1'!J102)</f>
        <v/>
      </c>
      <c r="L76" t="str">
        <f>IF('Program 1'!K102="","",'Program 1'!K102)</f>
        <v/>
      </c>
      <c r="M76" s="63">
        <f>'Program 1'!L102</f>
        <v>0</v>
      </c>
      <c r="N76" s="64">
        <v>0</v>
      </c>
      <c r="O76" s="64">
        <v>0</v>
      </c>
      <c r="P76" s="64">
        <v>0</v>
      </c>
      <c r="Q76" s="64">
        <v>0</v>
      </c>
      <c r="R76" s="64">
        <v>0</v>
      </c>
      <c r="S76" s="64">
        <v>0</v>
      </c>
      <c r="T76" s="64">
        <v>0</v>
      </c>
      <c r="U76" s="64">
        <v>0</v>
      </c>
      <c r="V76" s="64">
        <v>0</v>
      </c>
      <c r="W76" s="64">
        <v>0</v>
      </c>
      <c r="X76" s="64">
        <v>0</v>
      </c>
      <c r="Y76" s="64">
        <v>0</v>
      </c>
      <c r="Z76" s="64">
        <v>0</v>
      </c>
      <c r="AA76" s="7">
        <v>0</v>
      </c>
      <c r="AB76" s="62" t="str">
        <f>'Program 1'!AA102</f>
        <v/>
      </c>
      <c r="AC76" s="62" t="str">
        <f>'Program 1'!AB102</f>
        <v/>
      </c>
      <c r="AD76" s="62" t="str">
        <f>'Program 1'!AC102</f>
        <v/>
      </c>
      <c r="AE76" s="62" t="str">
        <f>'Program 1'!AD102</f>
        <v/>
      </c>
      <c r="AF76" s="62" t="str">
        <f>'Program 1'!AE102</f>
        <v/>
      </c>
      <c r="AG76" s="62" t="str">
        <f>'Program 1'!AF102</f>
        <v/>
      </c>
      <c r="AH76" s="62" t="str">
        <f>'Program 1'!AG102</f>
        <v/>
      </c>
      <c r="AI76" s="62" t="str">
        <f>'Program 1'!AH102</f>
        <v/>
      </c>
      <c r="AJ76" s="62" t="str">
        <f>'Program 1'!AI102</f>
        <v/>
      </c>
      <c r="AK76" s="62" t="str">
        <f>'Program 1'!AJ102</f>
        <v/>
      </c>
      <c r="AL76" s="62" t="str">
        <f>'Program 1'!AK102</f>
        <v/>
      </c>
      <c r="AM76" s="62" t="str">
        <f>'Program 1'!AL102</f>
        <v/>
      </c>
    </row>
    <row r="77" spans="2:39" x14ac:dyDescent="0.25">
      <c r="B77" t="str">
        <f>IF('Program 1'!A103="","",'Program 1'!A103)</f>
        <v>Program 1</v>
      </c>
      <c r="C77" t="str">
        <f>IF('Program 1'!B103="","",'Program 1'!B103)</f>
        <v/>
      </c>
      <c r="D77" t="str">
        <f>IF('Program 1'!C103="","",'Program 1'!C103)</f>
        <v/>
      </c>
      <c r="E77" t="str">
        <f>IF('Program 1'!D103="","",'Program 1'!D103)</f>
        <v/>
      </c>
      <c r="F77" t="str">
        <f>IF('Program 1'!E103="","",'Program 1'!E103)</f>
        <v/>
      </c>
      <c r="G77" t="str">
        <f>IF('Program 1'!F103="","",'Program 1'!F103)</f>
        <v/>
      </c>
      <c r="H77" t="str">
        <f>IF('Program 1'!G103="","",'Program 1'!G103)</f>
        <v/>
      </c>
      <c r="I77" t="str">
        <f>IF('Program 1'!H103="","",'Program 1'!H103)</f>
        <v/>
      </c>
      <c r="J77" s="61" t="str">
        <f>IF('Program 1'!I103="","",'Program 1'!I103)</f>
        <v/>
      </c>
      <c r="K77" s="61" t="str">
        <f>IF('Program 1'!J103="","",'Program 1'!J103)</f>
        <v/>
      </c>
      <c r="L77" t="str">
        <f>IF('Program 1'!K103="","",'Program 1'!K103)</f>
        <v/>
      </c>
      <c r="M77" s="63">
        <f>'Program 1'!L103</f>
        <v>0</v>
      </c>
      <c r="N77" s="64">
        <v>0</v>
      </c>
      <c r="O77" s="64">
        <v>0</v>
      </c>
      <c r="P77" s="64">
        <v>0</v>
      </c>
      <c r="Q77" s="64">
        <v>0</v>
      </c>
      <c r="R77" s="64">
        <v>0</v>
      </c>
      <c r="S77" s="64">
        <v>0</v>
      </c>
      <c r="T77" s="64">
        <v>0</v>
      </c>
      <c r="U77" s="64">
        <v>0</v>
      </c>
      <c r="V77" s="64">
        <v>0</v>
      </c>
      <c r="W77" s="64">
        <v>0</v>
      </c>
      <c r="X77" s="64">
        <v>0</v>
      </c>
      <c r="Y77" s="64">
        <v>0</v>
      </c>
      <c r="Z77" s="64">
        <v>0</v>
      </c>
      <c r="AA77" s="7">
        <v>0</v>
      </c>
      <c r="AB77" s="62" t="str">
        <f>'Program 1'!AA103</f>
        <v/>
      </c>
      <c r="AC77" s="62" t="str">
        <f>'Program 1'!AB103</f>
        <v/>
      </c>
      <c r="AD77" s="62" t="str">
        <f>'Program 1'!AC103</f>
        <v/>
      </c>
      <c r="AE77" s="62" t="str">
        <f>'Program 1'!AD103</f>
        <v/>
      </c>
      <c r="AF77" s="62" t="str">
        <f>'Program 1'!AE103</f>
        <v/>
      </c>
      <c r="AG77" s="62" t="str">
        <f>'Program 1'!AF103</f>
        <v/>
      </c>
      <c r="AH77" s="62" t="str">
        <f>'Program 1'!AG103</f>
        <v/>
      </c>
      <c r="AI77" s="62" t="str">
        <f>'Program 1'!AH103</f>
        <v/>
      </c>
      <c r="AJ77" s="62" t="str">
        <f>'Program 1'!AI103</f>
        <v/>
      </c>
      <c r="AK77" s="62" t="str">
        <f>'Program 1'!AJ103</f>
        <v/>
      </c>
      <c r="AL77" s="62" t="str">
        <f>'Program 1'!AK103</f>
        <v/>
      </c>
      <c r="AM77" s="62" t="str">
        <f>'Program 1'!AL103</f>
        <v/>
      </c>
    </row>
    <row r="78" spans="2:39" x14ac:dyDescent="0.25">
      <c r="B78" t="str">
        <f>IF('Program 2'!A29="","",'Program 2'!A29)</f>
        <v>Program 2</v>
      </c>
      <c r="C78" t="str">
        <f>IF('Program 2'!B29="","",'Program 2'!B29)</f>
        <v>Albert Einstein</v>
      </c>
      <c r="D78" t="str">
        <f>IF('Program 2'!C29="","",'Program 2'!C29)</f>
        <v>Developer</v>
      </c>
      <c r="E78" t="str">
        <f>IF('Program 2'!D29="","",'Program 2'!D29)</f>
        <v>Employee</v>
      </c>
      <c r="F78" t="str">
        <f>IF('Program 2'!E29="","",'Program 2'!E29)</f>
        <v>Transfer Out</v>
      </c>
      <c r="G78" t="str">
        <f>IF('Program 2'!F29="","",'Program 2'!F29)</f>
        <v>Raleigh</v>
      </c>
      <c r="H78" t="str">
        <f>IF('Program 2'!G29="","",'Program 2'!G29)</f>
        <v>North Carolina</v>
      </c>
      <c r="I78" t="str">
        <f>IF('Program 2'!H29="","",'Program 2'!H29)</f>
        <v>United States</v>
      </c>
      <c r="J78">
        <f>IF('Program 2'!I29="","",'Program 2'!I29)</f>
        <v>41673</v>
      </c>
      <c r="K78" t="str">
        <f>IF('Program 2'!J29="","",'Program 2'!J29)</f>
        <v/>
      </c>
      <c r="L78" t="str">
        <f>IF('Program 2'!K29="","",'Program 2'!K29)</f>
        <v/>
      </c>
      <c r="M78" s="63">
        <f>'Program 2'!L29</f>
        <v>95</v>
      </c>
      <c r="N78" s="64">
        <f>'Program 2'!M29</f>
        <v>176</v>
      </c>
      <c r="O78" s="64">
        <f>'Program 2'!N29</f>
        <v>160</v>
      </c>
      <c r="P78" s="64">
        <f>'Program 2'!O29</f>
        <v>0</v>
      </c>
      <c r="Q78" s="64">
        <f>'Program 2'!P29</f>
        <v>0</v>
      </c>
      <c r="R78" s="64">
        <f>'Program 2'!Q29</f>
        <v>0</v>
      </c>
      <c r="S78" s="64">
        <f>'Program 2'!R29</f>
        <v>0</v>
      </c>
      <c r="T78" s="64">
        <f>'Program 2'!S29</f>
        <v>0</v>
      </c>
      <c r="U78" s="64">
        <f>'Program 2'!T29</f>
        <v>0</v>
      </c>
      <c r="V78" s="64">
        <f>'Program 2'!U29</f>
        <v>0</v>
      </c>
      <c r="W78" s="64">
        <f>'Program 2'!V29</f>
        <v>0</v>
      </c>
      <c r="X78" s="64">
        <f>'Program 2'!W29</f>
        <v>0</v>
      </c>
      <c r="Y78" s="64">
        <f>'Program 2'!X29</f>
        <v>0</v>
      </c>
      <c r="Z78" s="64">
        <f>'Program 2'!Y29</f>
        <v>336</v>
      </c>
      <c r="AA78" s="7">
        <f>'Program 2'!Z29</f>
        <v>31920</v>
      </c>
      <c r="AB78" t="str">
        <f>'Program 2'!AA29</f>
        <v/>
      </c>
      <c r="AC78" t="str">
        <f>'Program 2'!AB29</f>
        <v/>
      </c>
      <c r="AD78" t="str">
        <f>'Program 2'!AC29</f>
        <v>Transfer Out</v>
      </c>
      <c r="AE78" t="str">
        <f>'Program 2'!AD29</f>
        <v/>
      </c>
      <c r="AF78" t="str">
        <f>'Program 2'!AE29</f>
        <v/>
      </c>
      <c r="AG78" t="str">
        <f>'Program 2'!AF29</f>
        <v/>
      </c>
      <c r="AH78" t="str">
        <f>'Program 2'!AG29</f>
        <v/>
      </c>
      <c r="AI78" t="str">
        <f>'Program 2'!AH29</f>
        <v/>
      </c>
      <c r="AJ78" t="str">
        <f>'Program 2'!AI29</f>
        <v/>
      </c>
      <c r="AK78" t="str">
        <f>'Program 2'!AJ29</f>
        <v/>
      </c>
      <c r="AL78" t="str">
        <f>'Program 2'!AK29</f>
        <v/>
      </c>
      <c r="AM78" t="str">
        <f>'Program 2'!AL29</f>
        <v/>
      </c>
    </row>
    <row r="79" spans="2:39" x14ac:dyDescent="0.25">
      <c r="B79" t="str">
        <f>IF('Program 2'!A30="","",'Program 2'!A30)</f>
        <v>Program 2</v>
      </c>
      <c r="C79" t="str">
        <f>IF('Program 2'!B30="","",'Program 2'!B30)</f>
        <v>Bert Vogelstein</v>
      </c>
      <c r="D79" t="str">
        <f>IF('Program 2'!C30="","",'Program 2'!C30)</f>
        <v>QA Engineers</v>
      </c>
      <c r="E79" t="str">
        <f>IF('Program 2'!D30="","",'Program 2'!D30)</f>
        <v>Employee</v>
      </c>
      <c r="F79" t="str">
        <f>IF('Program 2'!E30="","",'Program 2'!E30)</f>
        <v/>
      </c>
      <c r="G79" t="str">
        <f>IF('Program 2'!F30="","",'Program 2'!F30)</f>
        <v>Mumbai</v>
      </c>
      <c r="H79" t="str">
        <f>IF('Program 2'!G30="","",'Program 2'!G30)</f>
        <v>Maharashtra</v>
      </c>
      <c r="I79" t="str">
        <f>IF('Program 2'!H30="","",'Program 2'!H30)</f>
        <v>India</v>
      </c>
      <c r="J79">
        <f>IF('Program 2'!I30="","",'Program 2'!I30)</f>
        <v>45110</v>
      </c>
      <c r="K79" t="str">
        <f>IF('Program 2'!J30="","",'Program 2'!J30)</f>
        <v/>
      </c>
      <c r="L79" t="str">
        <f>IF('Program 2'!K30="","",'Program 2'!K30)</f>
        <v/>
      </c>
      <c r="M79" s="63">
        <f>'Program 2'!L30</f>
        <v>35</v>
      </c>
      <c r="N79" s="64">
        <f>'Program 2'!M30</f>
        <v>176</v>
      </c>
      <c r="O79" s="64">
        <f>'Program 2'!N30</f>
        <v>160</v>
      </c>
      <c r="P79" s="64">
        <f>'Program 2'!O30</f>
        <v>176</v>
      </c>
      <c r="Q79" s="64">
        <f>'Program 2'!P30</f>
        <v>176</v>
      </c>
      <c r="R79" s="64">
        <f>'Program 2'!Q30</f>
        <v>168</v>
      </c>
      <c r="S79" s="64">
        <f>'Program 2'!R30</f>
        <v>176</v>
      </c>
      <c r="T79" s="64">
        <f>'Program 2'!S30</f>
        <v>184</v>
      </c>
      <c r="U79" s="64">
        <f>'Program 2'!T30</f>
        <v>168</v>
      </c>
      <c r="V79" s="64">
        <f>'Program 2'!U30</f>
        <v>176</v>
      </c>
      <c r="W79" s="64">
        <f>'Program 2'!V30</f>
        <v>176</v>
      </c>
      <c r="X79" s="64">
        <f>'Program 2'!W30</f>
        <v>168</v>
      </c>
      <c r="Y79" s="64">
        <f>'Program 2'!X30</f>
        <v>184</v>
      </c>
      <c r="Z79" s="64">
        <f>'Program 2'!Y30</f>
        <v>2088</v>
      </c>
      <c r="AA79" s="7">
        <f>'Program 2'!Z30</f>
        <v>73080</v>
      </c>
      <c r="AB79" t="str">
        <f>'Program 2'!AA30</f>
        <v/>
      </c>
      <c r="AC79" t="str">
        <f>'Program 2'!AB30</f>
        <v/>
      </c>
      <c r="AD79" t="str">
        <f>'Program 2'!AC30</f>
        <v/>
      </c>
      <c r="AE79" t="str">
        <f>'Program 2'!AD30</f>
        <v/>
      </c>
      <c r="AF79" t="str">
        <f>'Program 2'!AE30</f>
        <v/>
      </c>
      <c r="AG79" t="str">
        <f>'Program 2'!AF30</f>
        <v/>
      </c>
      <c r="AH79" t="str">
        <f>'Program 2'!AG30</f>
        <v/>
      </c>
      <c r="AI79" t="str">
        <f>'Program 2'!AH30</f>
        <v/>
      </c>
      <c r="AJ79" t="str">
        <f>'Program 2'!AI30</f>
        <v/>
      </c>
      <c r="AK79" t="str">
        <f>'Program 2'!AJ30</f>
        <v/>
      </c>
      <c r="AL79" t="str">
        <f>'Program 2'!AK30</f>
        <v/>
      </c>
      <c r="AM79" t="str">
        <f>'Program 2'!AL30</f>
        <v/>
      </c>
    </row>
    <row r="80" spans="2:39" x14ac:dyDescent="0.25">
      <c r="B80" t="str">
        <f>IF('Program 2'!A31="","",'Program 2'!A31)</f>
        <v>Program 2</v>
      </c>
      <c r="C80" t="str">
        <f>IF('Program 2'!B31="","",'Program 2'!B31)</f>
        <v>Charles Darwin</v>
      </c>
      <c r="D80" t="str">
        <f>IF('Program 2'!C31="","",'Program 2'!C31)</f>
        <v>Architect</v>
      </c>
      <c r="E80" t="str">
        <f>IF('Program 2'!D31="","",'Program 2'!D31)</f>
        <v>Employee</v>
      </c>
      <c r="F80" t="str">
        <f>IF('Program 2'!E31="","",'Program 2'!E31)</f>
        <v/>
      </c>
      <c r="G80" t="str">
        <f>IF('Program 2'!F31="","",'Program 2'!F31)</f>
        <v>Manila</v>
      </c>
      <c r="H80" t="str">
        <f>IF('Program 2'!G31="","",'Program 2'!G31)</f>
        <v>Metro Manila</v>
      </c>
      <c r="I80" t="str">
        <f>IF('Program 2'!H31="","",'Program 2'!H31)</f>
        <v>Philippines</v>
      </c>
      <c r="J80">
        <f>IF('Program 2'!I31="","",'Program 2'!I31)</f>
        <v>45888</v>
      </c>
      <c r="K80" t="str">
        <f>IF('Program 2'!J31="","",'Program 2'!J31)</f>
        <v/>
      </c>
      <c r="L80" t="str">
        <f>IF('Program 2'!K31="","",'Program 2'!K31)</f>
        <v/>
      </c>
      <c r="M80" s="63">
        <f>'Program 2'!L31</f>
        <v>35</v>
      </c>
      <c r="N80" s="64">
        <f>'Program 2'!M31</f>
        <v>176</v>
      </c>
      <c r="O80" s="64">
        <f>'Program 2'!N31</f>
        <v>160</v>
      </c>
      <c r="P80" s="64">
        <f>'Program 2'!O31</f>
        <v>176</v>
      </c>
      <c r="Q80" s="64">
        <f>'Program 2'!P31</f>
        <v>176</v>
      </c>
      <c r="R80" s="64">
        <f>'Program 2'!Q31</f>
        <v>168</v>
      </c>
      <c r="S80" s="64">
        <f>'Program 2'!R31</f>
        <v>176</v>
      </c>
      <c r="T80" s="64">
        <f>'Program 2'!S31</f>
        <v>184</v>
      </c>
      <c r="U80" s="64">
        <f>'Program 2'!T31</f>
        <v>168</v>
      </c>
      <c r="V80" s="64">
        <f>'Program 2'!U31</f>
        <v>176</v>
      </c>
      <c r="W80" s="64">
        <f>'Program 2'!V31</f>
        <v>176</v>
      </c>
      <c r="X80" s="64">
        <f>'Program 2'!W31</f>
        <v>168</v>
      </c>
      <c r="Y80" s="64">
        <f>'Program 2'!X31</f>
        <v>184</v>
      </c>
      <c r="Z80" s="64">
        <f>'Program 2'!Y31</f>
        <v>2088</v>
      </c>
      <c r="AA80" s="7">
        <f>'Program 2'!Z31</f>
        <v>73080</v>
      </c>
      <c r="AB80" t="str">
        <f>'Program 2'!AA31</f>
        <v/>
      </c>
      <c r="AC80" t="str">
        <f>'Program 2'!AB31</f>
        <v/>
      </c>
      <c r="AD80" t="str">
        <f>'Program 2'!AC31</f>
        <v/>
      </c>
      <c r="AE80" t="str">
        <f>'Program 2'!AD31</f>
        <v/>
      </c>
      <c r="AF80" t="str">
        <f>'Program 2'!AE31</f>
        <v/>
      </c>
      <c r="AG80" t="str">
        <f>'Program 2'!AF31</f>
        <v/>
      </c>
      <c r="AH80" t="str">
        <f>'Program 2'!AG31</f>
        <v/>
      </c>
      <c r="AI80" t="str">
        <f>'Program 2'!AH31</f>
        <v/>
      </c>
      <c r="AJ80" t="str">
        <f>'Program 2'!AI31</f>
        <v/>
      </c>
      <c r="AK80" t="str">
        <f>'Program 2'!AJ31</f>
        <v/>
      </c>
      <c r="AL80" t="str">
        <f>'Program 2'!AK31</f>
        <v/>
      </c>
      <c r="AM80" t="str">
        <f>'Program 2'!AL31</f>
        <v/>
      </c>
    </row>
    <row r="81" spans="2:39" x14ac:dyDescent="0.25">
      <c r="B81" t="str">
        <f>IF('Program 2'!A32="","",'Program 2'!A32)</f>
        <v>Program 2</v>
      </c>
      <c r="C81" t="str">
        <f>IF('Program 2'!B32="","",'Program 2'!B32)</f>
        <v>Francis Crick</v>
      </c>
      <c r="D81" t="str">
        <f>IF('Program 2'!C32="","",'Program 2'!C32)</f>
        <v>Project Manager</v>
      </c>
      <c r="E81" t="str">
        <f>IF('Program 2'!D32="","",'Program 2'!D32)</f>
        <v>Contractor</v>
      </c>
      <c r="F81" t="str">
        <f>IF('Program 2'!E32="","",'Program 2'!E32)</f>
        <v/>
      </c>
      <c r="G81" t="str">
        <f>IF('Program 2'!F32="","",'Program 2'!F32)</f>
        <v>Bangalore</v>
      </c>
      <c r="H81" t="str">
        <f>IF('Program 2'!G32="","",'Program 2'!G32)</f>
        <v>Karnataka</v>
      </c>
      <c r="I81" t="str">
        <f>IF('Program 2'!H32="","",'Program 2'!H32)</f>
        <v>India</v>
      </c>
      <c r="J81">
        <f>IF('Program 2'!I32="","",'Program 2'!I32)</f>
        <v>45453</v>
      </c>
      <c r="K81" t="str">
        <f>IF('Program 2'!J32="","",'Program 2'!J32)</f>
        <v/>
      </c>
      <c r="L81" t="str">
        <f>IF('Program 2'!K32="","",'Program 2'!K32)</f>
        <v>Prism Ridge, LLC</v>
      </c>
      <c r="M81" s="63">
        <f>'Program 2'!L32</f>
        <v>25</v>
      </c>
      <c r="N81" s="64">
        <f>'Program 2'!M32</f>
        <v>160</v>
      </c>
      <c r="O81" s="64">
        <f>'Program 2'!N32</f>
        <v>152</v>
      </c>
      <c r="P81" s="64">
        <f>'Program 2'!O32</f>
        <v>176</v>
      </c>
      <c r="Q81" s="64">
        <f>'Program 2'!P32</f>
        <v>176</v>
      </c>
      <c r="R81" s="64">
        <f>'Program 2'!Q32</f>
        <v>160</v>
      </c>
      <c r="S81" s="64">
        <f>'Program 2'!R32</f>
        <v>168</v>
      </c>
      <c r="T81" s="64">
        <f>'Program 2'!S32</f>
        <v>176</v>
      </c>
      <c r="U81" s="64">
        <f>'Program 2'!T32</f>
        <v>168</v>
      </c>
      <c r="V81" s="64">
        <f>'Program 2'!U32</f>
        <v>168</v>
      </c>
      <c r="W81" s="64">
        <f>'Program 2'!V32</f>
        <v>176</v>
      </c>
      <c r="X81" s="64">
        <f>'Program 2'!W32</f>
        <v>160</v>
      </c>
      <c r="Y81" s="64">
        <f>'Program 2'!X32</f>
        <v>176</v>
      </c>
      <c r="Z81" s="64">
        <f>'Program 2'!Y32</f>
        <v>2016</v>
      </c>
      <c r="AA81" s="7">
        <f>'Program 2'!Z32</f>
        <v>50400</v>
      </c>
      <c r="AB81" t="str">
        <f>'Program 2'!AA32</f>
        <v/>
      </c>
      <c r="AC81" t="str">
        <f>'Program 2'!AB32</f>
        <v/>
      </c>
      <c r="AD81" t="str">
        <f>'Program 2'!AC32</f>
        <v/>
      </c>
      <c r="AE81" t="str">
        <f>'Program 2'!AD32</f>
        <v/>
      </c>
      <c r="AF81" t="str">
        <f>'Program 2'!AE32</f>
        <v/>
      </c>
      <c r="AG81" t="str">
        <f>'Program 2'!AF32</f>
        <v/>
      </c>
      <c r="AH81" t="str">
        <f>'Program 2'!AG32</f>
        <v/>
      </c>
      <c r="AI81" t="str">
        <f>'Program 2'!AH32</f>
        <v/>
      </c>
      <c r="AJ81" t="str">
        <f>'Program 2'!AI32</f>
        <v/>
      </c>
      <c r="AK81" t="str">
        <f>'Program 2'!AJ32</f>
        <v/>
      </c>
      <c r="AL81" t="str">
        <f>'Program 2'!AK32</f>
        <v/>
      </c>
      <c r="AM81" t="str">
        <f>'Program 2'!AL32</f>
        <v/>
      </c>
    </row>
    <row r="82" spans="2:39" x14ac:dyDescent="0.25">
      <c r="B82" t="str">
        <f>IF('Program 2'!A33="","",'Program 2'!A33)</f>
        <v>Program 2</v>
      </c>
      <c r="C82" t="str">
        <f>IF('Program 2'!B33="","",'Program 2'!B33)</f>
        <v>Galileo Galilei</v>
      </c>
      <c r="D82" t="str">
        <f>IF('Program 2'!C33="","",'Program 2'!C33)</f>
        <v>Scrum Master</v>
      </c>
      <c r="E82" t="str">
        <f>IF('Program 2'!D33="","",'Program 2'!D33)</f>
        <v>Employee</v>
      </c>
      <c r="F82" t="str">
        <f>IF('Program 2'!E33="","",'Program 2'!E33)</f>
        <v/>
      </c>
      <c r="G82" t="str">
        <f>IF('Program 2'!F33="","",'Program 2'!F33)</f>
        <v>Las Colinas</v>
      </c>
      <c r="H82" t="str">
        <f>IF('Program 2'!G33="","",'Program 2'!G33)</f>
        <v>Texas</v>
      </c>
      <c r="I82" t="str">
        <f>IF('Program 2'!H33="","",'Program 2'!H33)</f>
        <v>United States</v>
      </c>
      <c r="J82">
        <f>IF('Program 2'!I33="","",'Program 2'!I33)</f>
        <v>45888</v>
      </c>
      <c r="K82" t="str">
        <f>IF('Program 2'!J33="","",'Program 2'!J33)</f>
        <v/>
      </c>
      <c r="L82" t="str">
        <f>IF('Program 2'!K33="","",'Program 2'!K33)</f>
        <v/>
      </c>
      <c r="M82" s="63">
        <f>'Program 2'!L33</f>
        <v>95</v>
      </c>
      <c r="N82" s="64">
        <f>'Program 2'!M33</f>
        <v>176</v>
      </c>
      <c r="O82" s="64">
        <f>'Program 2'!N33</f>
        <v>160</v>
      </c>
      <c r="P82" s="64">
        <f>'Program 2'!O33</f>
        <v>176</v>
      </c>
      <c r="Q82" s="64">
        <f>'Program 2'!P33</f>
        <v>176</v>
      </c>
      <c r="R82" s="64">
        <f>'Program 2'!Q33</f>
        <v>168</v>
      </c>
      <c r="S82" s="64">
        <f>'Program 2'!R33</f>
        <v>176</v>
      </c>
      <c r="T82" s="64">
        <f>'Program 2'!S33</f>
        <v>184</v>
      </c>
      <c r="U82" s="64">
        <f>'Program 2'!T33</f>
        <v>168</v>
      </c>
      <c r="V82" s="64">
        <f>'Program 2'!U33</f>
        <v>176</v>
      </c>
      <c r="W82" s="64">
        <f>'Program 2'!V33</f>
        <v>176</v>
      </c>
      <c r="X82" s="64">
        <f>'Program 2'!W33</f>
        <v>168</v>
      </c>
      <c r="Y82" s="64">
        <f>'Program 2'!X33</f>
        <v>184</v>
      </c>
      <c r="Z82" s="64">
        <f>'Program 2'!Y33</f>
        <v>2088</v>
      </c>
      <c r="AA82" s="7">
        <f>'Program 2'!Z33</f>
        <v>198360</v>
      </c>
      <c r="AB82" t="str">
        <f>'Program 2'!AA33</f>
        <v/>
      </c>
      <c r="AC82" t="str">
        <f>'Program 2'!AB33</f>
        <v/>
      </c>
      <c r="AD82" t="str">
        <f>'Program 2'!AC33</f>
        <v/>
      </c>
      <c r="AE82" t="str">
        <f>'Program 2'!AD33</f>
        <v/>
      </c>
      <c r="AF82" t="str">
        <f>'Program 2'!AE33</f>
        <v/>
      </c>
      <c r="AG82" t="str">
        <f>'Program 2'!AF33</f>
        <v/>
      </c>
      <c r="AH82" t="str">
        <f>'Program 2'!AG33</f>
        <v/>
      </c>
      <c r="AI82" t="str">
        <f>'Program 2'!AH33</f>
        <v/>
      </c>
      <c r="AJ82" t="str">
        <f>'Program 2'!AI33</f>
        <v/>
      </c>
      <c r="AK82" t="str">
        <f>'Program 2'!AJ33</f>
        <v/>
      </c>
      <c r="AL82" t="str">
        <f>'Program 2'!AK33</f>
        <v/>
      </c>
      <c r="AM82" t="str">
        <f>'Program 2'!AL33</f>
        <v/>
      </c>
    </row>
    <row r="83" spans="2:39" x14ac:dyDescent="0.25">
      <c r="B83" t="str">
        <f>IF('Program 2'!A34="","",'Program 2'!A34)</f>
        <v>Program 2</v>
      </c>
      <c r="C83" t="str">
        <f>IF('Program 2'!B34="","",'Program 2'!B34)</f>
        <v>George Washington Carver</v>
      </c>
      <c r="D83" t="str">
        <f>IF('Program 2'!C34="","",'Program 2'!C34)</f>
        <v>Software Engineer</v>
      </c>
      <c r="E83" t="str">
        <f>IF('Program 2'!D34="","",'Program 2'!D34)</f>
        <v>Contractor</v>
      </c>
      <c r="F83" t="str">
        <f>IF('Program 2'!E34="","",'Program 2'!E34)</f>
        <v>New Hire</v>
      </c>
      <c r="G83" t="str">
        <f>IF('Program 2'!F34="","",'Program 2'!F34)</f>
        <v>Jersey City</v>
      </c>
      <c r="H83" t="str">
        <f>IF('Program 2'!G34="","",'Program 2'!G34)</f>
        <v>New Jersey</v>
      </c>
      <c r="I83" t="str">
        <f>IF('Program 2'!H34="","",'Program 2'!H34)</f>
        <v>United States</v>
      </c>
      <c r="J83">
        <f>IF('Program 2'!I34="","",'Program 2'!I34)</f>
        <v>46118</v>
      </c>
      <c r="K83" t="str">
        <f>IF('Program 2'!J34="","",'Program 2'!J34)</f>
        <v/>
      </c>
      <c r="L83" t="str">
        <f>IF('Program 2'!K34="","",'Program 2'!K34)</f>
        <v>Elevation Consulting</v>
      </c>
      <c r="M83" s="63">
        <f>'Program 2'!L34</f>
        <v>65</v>
      </c>
      <c r="N83" s="64">
        <f>'Program 2'!M34</f>
        <v>0</v>
      </c>
      <c r="O83" s="64">
        <f>'Program 2'!N34</f>
        <v>0</v>
      </c>
      <c r="P83" s="64">
        <f>'Program 2'!O34</f>
        <v>152</v>
      </c>
      <c r="Q83" s="64">
        <f>'Program 2'!P34</f>
        <v>176</v>
      </c>
      <c r="R83" s="64">
        <f>'Program 2'!Q34</f>
        <v>160</v>
      </c>
      <c r="S83" s="64">
        <f>'Program 2'!R34</f>
        <v>168</v>
      </c>
      <c r="T83" s="64">
        <f>'Program 2'!S34</f>
        <v>176</v>
      </c>
      <c r="U83" s="64">
        <f>'Program 2'!T34</f>
        <v>168</v>
      </c>
      <c r="V83" s="64">
        <f>'Program 2'!U34</f>
        <v>168</v>
      </c>
      <c r="W83" s="64">
        <f>'Program 2'!V34</f>
        <v>176</v>
      </c>
      <c r="X83" s="64">
        <f>'Program 2'!W34</f>
        <v>160</v>
      </c>
      <c r="Y83" s="64">
        <f>'Program 2'!X34</f>
        <v>176</v>
      </c>
      <c r="Z83" s="64">
        <f>'Program 2'!Y34</f>
        <v>1680</v>
      </c>
      <c r="AA83" s="7">
        <f>'Program 2'!Z34</f>
        <v>109200</v>
      </c>
      <c r="AB83" t="str">
        <f>'Program 2'!AA34</f>
        <v/>
      </c>
      <c r="AC83" t="str">
        <f>'Program 2'!AB34</f>
        <v/>
      </c>
      <c r="AD83" t="str">
        <f>'Program 2'!AC34</f>
        <v>New Hire</v>
      </c>
      <c r="AE83" t="str">
        <f>'Program 2'!AD34</f>
        <v/>
      </c>
      <c r="AF83" t="str">
        <f>'Program 2'!AE34</f>
        <v/>
      </c>
      <c r="AG83" t="str">
        <f>'Program 2'!AF34</f>
        <v/>
      </c>
      <c r="AH83" t="str">
        <f>'Program 2'!AG34</f>
        <v/>
      </c>
      <c r="AI83" t="str">
        <f>'Program 2'!AH34</f>
        <v/>
      </c>
      <c r="AJ83" t="str">
        <f>'Program 2'!AI34</f>
        <v/>
      </c>
      <c r="AK83" t="str">
        <f>'Program 2'!AJ34</f>
        <v/>
      </c>
      <c r="AL83" t="str">
        <f>'Program 2'!AK34</f>
        <v/>
      </c>
      <c r="AM83" t="str">
        <f>'Program 2'!AL34</f>
        <v/>
      </c>
    </row>
    <row r="84" spans="2:39" x14ac:dyDescent="0.25">
      <c r="B84" t="str">
        <f>IF('Program 2'!A35="","",'Program 2'!A35)</f>
        <v>Program 2</v>
      </c>
      <c r="C84" t="str">
        <f>IF('Program 2'!B35="","",'Program 2'!B35)</f>
        <v>Isaac Newton</v>
      </c>
      <c r="D84" t="str">
        <f>IF('Program 2'!C35="","",'Program 2'!C35)</f>
        <v>Business Analyst</v>
      </c>
      <c r="E84" t="str">
        <f>IF('Program 2'!D35="","",'Program 2'!D35)</f>
        <v>Employee</v>
      </c>
      <c r="F84" t="str">
        <f>IF('Program 2'!E35="","",'Program 2'!E35)</f>
        <v/>
      </c>
      <c r="G84" t="str">
        <f>IF('Program 2'!F35="","",'Program 2'!F35)</f>
        <v>New York</v>
      </c>
      <c r="H84" t="str">
        <f>IF('Program 2'!G35="","",'Program 2'!G35)</f>
        <v>New York</v>
      </c>
      <c r="I84" t="str">
        <f>IF('Program 2'!H35="","",'Program 2'!H35)</f>
        <v>United States</v>
      </c>
      <c r="J84">
        <f>IF('Program 2'!I35="","",'Program 2'!I35)</f>
        <v>43558</v>
      </c>
      <c r="K84" t="str">
        <f>IF('Program 2'!J35="","",'Program 2'!J35)</f>
        <v/>
      </c>
      <c r="L84" t="str">
        <f>IF('Program 2'!K35="","",'Program 2'!K35)</f>
        <v/>
      </c>
      <c r="M84" s="63">
        <f>'Program 2'!L35</f>
        <v>95</v>
      </c>
      <c r="N84" s="64">
        <f>'Program 2'!M35</f>
        <v>176</v>
      </c>
      <c r="O84" s="64">
        <f>'Program 2'!N35</f>
        <v>160</v>
      </c>
      <c r="P84" s="64">
        <f>'Program 2'!O35</f>
        <v>176</v>
      </c>
      <c r="Q84" s="64">
        <f>'Program 2'!P35</f>
        <v>176</v>
      </c>
      <c r="R84" s="64">
        <f>'Program 2'!Q35</f>
        <v>168</v>
      </c>
      <c r="S84" s="64">
        <f>'Program 2'!R35</f>
        <v>176</v>
      </c>
      <c r="T84" s="64">
        <f>'Program 2'!S35</f>
        <v>184</v>
      </c>
      <c r="U84" s="64">
        <f>'Program 2'!T35</f>
        <v>168</v>
      </c>
      <c r="V84" s="64">
        <f>'Program 2'!U35</f>
        <v>176</v>
      </c>
      <c r="W84" s="64">
        <f>'Program 2'!V35</f>
        <v>176</v>
      </c>
      <c r="X84" s="64">
        <f>'Program 2'!W35</f>
        <v>168</v>
      </c>
      <c r="Y84" s="64">
        <f>'Program 2'!X35</f>
        <v>184</v>
      </c>
      <c r="Z84" s="64">
        <f>'Program 2'!Y35</f>
        <v>2088</v>
      </c>
      <c r="AA84" s="7">
        <f>'Program 2'!Z35</f>
        <v>198360</v>
      </c>
      <c r="AB84" t="str">
        <f>'Program 2'!AA35</f>
        <v/>
      </c>
      <c r="AC84" t="str">
        <f>'Program 2'!AB35</f>
        <v/>
      </c>
      <c r="AD84" t="str">
        <f>'Program 2'!AC35</f>
        <v/>
      </c>
      <c r="AE84" t="str">
        <f>'Program 2'!AD35</f>
        <v/>
      </c>
      <c r="AF84" t="str">
        <f>'Program 2'!AE35</f>
        <v/>
      </c>
      <c r="AG84" t="str">
        <f>'Program 2'!AF35</f>
        <v/>
      </c>
      <c r="AH84" t="str">
        <f>'Program 2'!AG35</f>
        <v/>
      </c>
      <c r="AI84" t="str">
        <f>'Program 2'!AH35</f>
        <v/>
      </c>
      <c r="AJ84" t="str">
        <f>'Program 2'!AI35</f>
        <v/>
      </c>
      <c r="AK84" t="str">
        <f>'Program 2'!AJ35</f>
        <v/>
      </c>
      <c r="AL84" t="str">
        <f>'Program 2'!AK35</f>
        <v/>
      </c>
      <c r="AM84" t="str">
        <f>'Program 2'!AL35</f>
        <v/>
      </c>
    </row>
    <row r="85" spans="2:39" x14ac:dyDescent="0.25">
      <c r="B85" t="str">
        <f>IF('Program 2'!A36="","",'Program 2'!A36)</f>
        <v>Program 2</v>
      </c>
      <c r="C85" t="str">
        <f>IF('Program 2'!B36="","",'Program 2'!B36)</f>
        <v>James Watson</v>
      </c>
      <c r="D85" t="str">
        <f>IF('Program 2'!C36="","",'Program 2'!C36)</f>
        <v>Data Engineer</v>
      </c>
      <c r="E85" t="str">
        <f>IF('Program 2'!D36="","",'Program 2'!D36)</f>
        <v>Employee</v>
      </c>
      <c r="F85" t="str">
        <f>IF('Program 2'!E36="","",'Program 2'!E36)</f>
        <v/>
      </c>
      <c r="G85" t="str">
        <f>IF('Program 2'!F36="","",'Program 2'!F36)</f>
        <v>Cebu</v>
      </c>
      <c r="H85" t="str">
        <f>IF('Program 2'!G36="","",'Program 2'!G36)</f>
        <v>Cebu</v>
      </c>
      <c r="I85" t="str">
        <f>IF('Program 2'!H36="","",'Program 2'!H36)</f>
        <v>Philippines</v>
      </c>
      <c r="J85">
        <f>IF('Program 2'!I36="","",'Program 2'!I36)</f>
        <v>45453</v>
      </c>
      <c r="K85" t="str">
        <f>IF('Program 2'!J36="","",'Program 2'!J36)</f>
        <v/>
      </c>
      <c r="L85" t="str">
        <f>IF('Program 2'!K36="","",'Program 2'!K36)</f>
        <v/>
      </c>
      <c r="M85" s="63">
        <f>'Program 2'!L36</f>
        <v>35</v>
      </c>
      <c r="N85" s="64">
        <f>'Program 2'!M36</f>
        <v>176</v>
      </c>
      <c r="O85" s="64">
        <f>'Program 2'!N36</f>
        <v>160</v>
      </c>
      <c r="P85" s="64">
        <f>'Program 2'!O36</f>
        <v>176</v>
      </c>
      <c r="Q85" s="64">
        <f>'Program 2'!P36</f>
        <v>176</v>
      </c>
      <c r="R85" s="64">
        <f>'Program 2'!Q36</f>
        <v>168</v>
      </c>
      <c r="S85" s="64">
        <f>'Program 2'!R36</f>
        <v>176</v>
      </c>
      <c r="T85" s="64">
        <f>'Program 2'!S36</f>
        <v>184</v>
      </c>
      <c r="U85" s="64">
        <f>'Program 2'!T36</f>
        <v>168</v>
      </c>
      <c r="V85" s="64">
        <f>'Program 2'!U36</f>
        <v>176</v>
      </c>
      <c r="W85" s="64">
        <f>'Program 2'!V36</f>
        <v>176</v>
      </c>
      <c r="X85" s="64">
        <f>'Program 2'!W36</f>
        <v>168</v>
      </c>
      <c r="Y85" s="64">
        <f>'Program 2'!X36</f>
        <v>184</v>
      </c>
      <c r="Z85" s="64">
        <f>'Program 2'!Y36</f>
        <v>2088</v>
      </c>
      <c r="AA85" s="7">
        <f>'Program 2'!Z36</f>
        <v>73080</v>
      </c>
      <c r="AB85" t="str">
        <f>'Program 2'!AA36</f>
        <v/>
      </c>
      <c r="AC85" t="str">
        <f>'Program 2'!AB36</f>
        <v/>
      </c>
      <c r="AD85" t="str">
        <f>'Program 2'!AC36</f>
        <v/>
      </c>
      <c r="AE85" t="str">
        <f>'Program 2'!AD36</f>
        <v/>
      </c>
      <c r="AF85" t="str">
        <f>'Program 2'!AE36</f>
        <v/>
      </c>
      <c r="AG85" t="str">
        <f>'Program 2'!AF36</f>
        <v/>
      </c>
      <c r="AH85" t="str">
        <f>'Program 2'!AG36</f>
        <v/>
      </c>
      <c r="AI85" t="str">
        <f>'Program 2'!AH36</f>
        <v/>
      </c>
      <c r="AJ85" t="str">
        <f>'Program 2'!AI36</f>
        <v/>
      </c>
      <c r="AK85" t="str">
        <f>'Program 2'!AJ36</f>
        <v/>
      </c>
      <c r="AL85" t="str">
        <f>'Program 2'!AK36</f>
        <v/>
      </c>
      <c r="AM85" t="str">
        <f>'Program 2'!AL36</f>
        <v/>
      </c>
    </row>
    <row r="86" spans="2:39" x14ac:dyDescent="0.25">
      <c r="B86" t="str">
        <f>IF('Program 2'!A37="","",'Program 2'!A37)</f>
        <v>Program 2</v>
      </c>
      <c r="C86" t="str">
        <f>IF('Program 2'!B37="","",'Program 2'!B37)</f>
        <v>Jane Goodall</v>
      </c>
      <c r="D86" t="str">
        <f>IF('Program 2'!C37="","",'Program 2'!C37)</f>
        <v>QA Engineers</v>
      </c>
      <c r="E86" t="str">
        <f>IF('Program 2'!D37="","",'Program 2'!D37)</f>
        <v>Contractor</v>
      </c>
      <c r="F86" t="str">
        <f>IF('Program 2'!E37="","",'Program 2'!E37)</f>
        <v/>
      </c>
      <c r="G86" t="str">
        <f>IF('Program 2'!F37="","",'Program 2'!F37)</f>
        <v>Phoenix</v>
      </c>
      <c r="H86" t="str">
        <f>IF('Program 2'!G37="","",'Program 2'!G37)</f>
        <v>Arizona</v>
      </c>
      <c r="I86" t="str">
        <f>IF('Program 2'!H37="","",'Program 2'!H37)</f>
        <v>United States</v>
      </c>
      <c r="J86">
        <f>IF('Program 2'!I37="","",'Program 2'!I37)</f>
        <v>44949</v>
      </c>
      <c r="K86" t="str">
        <f>IF('Program 2'!J37="","",'Program 2'!J37)</f>
        <v/>
      </c>
      <c r="L86" t="str">
        <f>IF('Program 2'!K37="","",'Program 2'!K37)</f>
        <v>KPS, Inc.</v>
      </c>
      <c r="M86" s="63">
        <f>'Program 2'!L37</f>
        <v>65</v>
      </c>
      <c r="N86" s="64">
        <f>'Program 2'!M37</f>
        <v>160</v>
      </c>
      <c r="O86" s="64">
        <f>'Program 2'!N37</f>
        <v>152</v>
      </c>
      <c r="P86" s="64">
        <f>'Program 2'!O37</f>
        <v>176</v>
      </c>
      <c r="Q86" s="64">
        <f>'Program 2'!P37</f>
        <v>176</v>
      </c>
      <c r="R86" s="64">
        <f>'Program 2'!Q37</f>
        <v>160</v>
      </c>
      <c r="S86" s="64">
        <f>'Program 2'!R37</f>
        <v>168</v>
      </c>
      <c r="T86" s="64">
        <f>'Program 2'!S37</f>
        <v>176</v>
      </c>
      <c r="U86" s="64">
        <f>'Program 2'!T37</f>
        <v>168</v>
      </c>
      <c r="V86" s="64">
        <f>'Program 2'!U37</f>
        <v>168</v>
      </c>
      <c r="W86" s="64">
        <f>'Program 2'!V37</f>
        <v>176</v>
      </c>
      <c r="X86" s="64">
        <f>'Program 2'!W37</f>
        <v>160</v>
      </c>
      <c r="Y86" s="64">
        <f>'Program 2'!X37</f>
        <v>176</v>
      </c>
      <c r="Z86" s="64">
        <f>'Program 2'!Y37</f>
        <v>2016</v>
      </c>
      <c r="AA86" s="7">
        <f>'Program 2'!Z37</f>
        <v>131040</v>
      </c>
      <c r="AB86" t="str">
        <f>'Program 2'!AA37</f>
        <v/>
      </c>
      <c r="AC86" t="str">
        <f>'Program 2'!AB37</f>
        <v/>
      </c>
      <c r="AD86" t="str">
        <f>'Program 2'!AC37</f>
        <v/>
      </c>
      <c r="AE86" t="str">
        <f>'Program 2'!AD37</f>
        <v/>
      </c>
      <c r="AF86" t="str">
        <f>'Program 2'!AE37</f>
        <v/>
      </c>
      <c r="AG86" t="str">
        <f>'Program 2'!AF37</f>
        <v/>
      </c>
      <c r="AH86" t="str">
        <f>'Program 2'!AG37</f>
        <v/>
      </c>
      <c r="AI86" t="str">
        <f>'Program 2'!AH37</f>
        <v/>
      </c>
      <c r="AJ86" t="str">
        <f>'Program 2'!AI37</f>
        <v/>
      </c>
      <c r="AK86" t="str">
        <f>'Program 2'!AJ37</f>
        <v/>
      </c>
      <c r="AL86" t="str">
        <f>'Program 2'!AK37</f>
        <v/>
      </c>
      <c r="AM86" t="str">
        <f>'Program 2'!AL37</f>
        <v/>
      </c>
    </row>
    <row r="87" spans="2:39" x14ac:dyDescent="0.25">
      <c r="B87" t="str">
        <f>IF('Program 2'!A38="","",'Program 2'!A38)</f>
        <v>Program 2</v>
      </c>
      <c r="C87" t="str">
        <f>IF('Program 2'!B38="","",'Program 2'!B38)</f>
        <v>Louis Pasteur</v>
      </c>
      <c r="D87" t="str">
        <f>IF('Program 2'!C38="","",'Program 2'!C38)</f>
        <v>Software Engineer</v>
      </c>
      <c r="E87" t="str">
        <f>IF('Program 2'!D38="","",'Program 2'!D38)</f>
        <v>Contractor</v>
      </c>
      <c r="F87" t="str">
        <f>IF('Program 2'!E38="","",'Program 2'!E38)</f>
        <v/>
      </c>
      <c r="G87" t="str">
        <f>IF('Program 2'!F38="","",'Program 2'!F38)</f>
        <v>New York</v>
      </c>
      <c r="H87" t="str">
        <f>IF('Program 2'!G38="","",'Program 2'!G38)</f>
        <v>New York</v>
      </c>
      <c r="I87" t="str">
        <f>IF('Program 2'!H38="","",'Program 2'!H38)</f>
        <v>United States</v>
      </c>
      <c r="J87">
        <f>IF('Program 2'!I38="","",'Program 2'!I38)</f>
        <v>41323</v>
      </c>
      <c r="K87" t="str">
        <f>IF('Program 2'!J38="","",'Program 2'!J38)</f>
        <v/>
      </c>
      <c r="L87" t="str">
        <f>IF('Program 2'!K38="","",'Program 2'!K38)</f>
        <v>Elevation Consulting</v>
      </c>
      <c r="M87" s="63">
        <f>'Program 2'!L38</f>
        <v>65</v>
      </c>
      <c r="N87" s="64">
        <f>'Program 2'!M38</f>
        <v>160</v>
      </c>
      <c r="O87" s="64">
        <f>'Program 2'!N38</f>
        <v>152</v>
      </c>
      <c r="P87" s="64">
        <f>'Program 2'!O38</f>
        <v>176</v>
      </c>
      <c r="Q87" s="64">
        <f>'Program 2'!P38</f>
        <v>176</v>
      </c>
      <c r="R87" s="64">
        <f>'Program 2'!Q38</f>
        <v>160</v>
      </c>
      <c r="S87" s="64">
        <f>'Program 2'!R38</f>
        <v>168</v>
      </c>
      <c r="T87" s="64">
        <f>'Program 2'!S38</f>
        <v>176</v>
      </c>
      <c r="U87" s="64">
        <f>'Program 2'!T38</f>
        <v>168</v>
      </c>
      <c r="V87" s="64">
        <f>'Program 2'!U38</f>
        <v>168</v>
      </c>
      <c r="W87" s="64">
        <f>'Program 2'!V38</f>
        <v>176</v>
      </c>
      <c r="X87" s="64">
        <f>'Program 2'!W38</f>
        <v>160</v>
      </c>
      <c r="Y87" s="64">
        <f>'Program 2'!X38</f>
        <v>176</v>
      </c>
      <c r="Z87" s="64">
        <f>'Program 2'!Y38</f>
        <v>2016</v>
      </c>
      <c r="AA87" s="7">
        <f>'Program 2'!Z38</f>
        <v>131040</v>
      </c>
      <c r="AB87" t="str">
        <f>'Program 2'!AA38</f>
        <v/>
      </c>
      <c r="AC87" t="str">
        <f>'Program 2'!AB38</f>
        <v/>
      </c>
      <c r="AD87" t="str">
        <f>'Program 2'!AC38</f>
        <v/>
      </c>
      <c r="AE87" t="str">
        <f>'Program 2'!AD38</f>
        <v/>
      </c>
      <c r="AF87" t="str">
        <f>'Program 2'!AE38</f>
        <v/>
      </c>
      <c r="AG87" t="str">
        <f>'Program 2'!AF38</f>
        <v/>
      </c>
      <c r="AH87" t="str">
        <f>'Program 2'!AG38</f>
        <v/>
      </c>
      <c r="AI87" t="str">
        <f>'Program 2'!AH38</f>
        <v/>
      </c>
      <c r="AJ87" t="str">
        <f>'Program 2'!AI38</f>
        <v/>
      </c>
      <c r="AK87" t="str">
        <f>'Program 2'!AJ38</f>
        <v/>
      </c>
      <c r="AL87" t="str">
        <f>'Program 2'!AK38</f>
        <v/>
      </c>
      <c r="AM87" t="str">
        <f>'Program 2'!AL38</f>
        <v/>
      </c>
    </row>
    <row r="88" spans="2:39" x14ac:dyDescent="0.25">
      <c r="B88" t="str">
        <f>IF('Program 2'!A39="","",'Program 2'!A39)</f>
        <v>Program 2</v>
      </c>
      <c r="C88" t="str">
        <f>IF('Program 2'!B39="","",'Program 2'!B39)</f>
        <v>Marie Curie</v>
      </c>
      <c r="D88" t="str">
        <f>IF('Program 2'!C39="","",'Program 2'!C39)</f>
        <v>Manager</v>
      </c>
      <c r="E88" t="str">
        <f>IF('Program 2'!D39="","",'Program 2'!D39)</f>
        <v>Employee</v>
      </c>
      <c r="F88" t="str">
        <f>IF('Program 2'!E39="","",'Program 2'!E39)</f>
        <v/>
      </c>
      <c r="G88" t="str">
        <f>IF('Program 2'!F39="","",'Program 2'!F39)</f>
        <v>San Francisco</v>
      </c>
      <c r="H88" t="str">
        <f>IF('Program 2'!G39="","",'Program 2'!G39)</f>
        <v>California</v>
      </c>
      <c r="I88" t="str">
        <f>IF('Program 2'!H39="","",'Program 2'!H39)</f>
        <v>United States</v>
      </c>
      <c r="J88">
        <f>IF('Program 2'!I39="","",'Program 2'!I39)</f>
        <v>45888</v>
      </c>
      <c r="K88" t="str">
        <f>IF('Program 2'!J39="","",'Program 2'!J39)</f>
        <v/>
      </c>
      <c r="L88" t="str">
        <f>IF('Program 2'!K39="","",'Program 2'!K39)</f>
        <v/>
      </c>
      <c r="M88" s="63">
        <f>'Program 2'!L39</f>
        <v>95</v>
      </c>
      <c r="N88" s="64">
        <f>'Program 2'!M39</f>
        <v>176</v>
      </c>
      <c r="O88" s="64">
        <f>'Program 2'!N39</f>
        <v>160</v>
      </c>
      <c r="P88" s="64">
        <f>'Program 2'!O39</f>
        <v>176</v>
      </c>
      <c r="Q88" s="64">
        <f>'Program 2'!P39</f>
        <v>176</v>
      </c>
      <c r="R88" s="64">
        <f>'Program 2'!Q39</f>
        <v>168</v>
      </c>
      <c r="S88" s="64">
        <f>'Program 2'!R39</f>
        <v>176</v>
      </c>
      <c r="T88" s="64">
        <f>'Program 2'!S39</f>
        <v>184</v>
      </c>
      <c r="U88" s="64">
        <f>'Program 2'!T39</f>
        <v>168</v>
      </c>
      <c r="V88" s="64">
        <f>'Program 2'!U39</f>
        <v>176</v>
      </c>
      <c r="W88" s="64">
        <f>'Program 2'!V39</f>
        <v>176</v>
      </c>
      <c r="X88" s="64">
        <f>'Program 2'!W39</f>
        <v>168</v>
      </c>
      <c r="Y88" s="64">
        <f>'Program 2'!X39</f>
        <v>184</v>
      </c>
      <c r="Z88" s="64">
        <f>'Program 2'!Y39</f>
        <v>2088</v>
      </c>
      <c r="AA88" s="7">
        <f>'Program 2'!Z39</f>
        <v>198360</v>
      </c>
      <c r="AB88" t="str">
        <f>'Program 2'!AA39</f>
        <v/>
      </c>
      <c r="AC88" t="str">
        <f>'Program 2'!AB39</f>
        <v/>
      </c>
      <c r="AD88" t="str">
        <f>'Program 2'!AC39</f>
        <v/>
      </c>
      <c r="AE88" t="str">
        <f>'Program 2'!AD39</f>
        <v/>
      </c>
      <c r="AF88" t="str">
        <f>'Program 2'!AE39</f>
        <v/>
      </c>
      <c r="AG88" t="str">
        <f>'Program 2'!AF39</f>
        <v/>
      </c>
      <c r="AH88" t="str">
        <f>'Program 2'!AG39</f>
        <v/>
      </c>
      <c r="AI88" t="str">
        <f>'Program 2'!AH39</f>
        <v/>
      </c>
      <c r="AJ88" t="str">
        <f>'Program 2'!AI39</f>
        <v/>
      </c>
      <c r="AK88" t="str">
        <f>'Program 2'!AJ39</f>
        <v/>
      </c>
      <c r="AL88" t="str">
        <f>'Program 2'!AK39</f>
        <v/>
      </c>
      <c r="AM88" t="str">
        <f>'Program 2'!AL39</f>
        <v/>
      </c>
    </row>
    <row r="89" spans="2:39" x14ac:dyDescent="0.25">
      <c r="B89" t="str">
        <f>IF('Program 2'!A40="","",'Program 2'!A40)</f>
        <v>Program 2</v>
      </c>
      <c r="C89" t="str">
        <f>IF('Program 2'!B40="","",'Program 2'!B40)</f>
        <v>Mario Molin</v>
      </c>
      <c r="D89" t="str">
        <f>IF('Program 2'!C40="","",'Program 2'!C40)</f>
        <v>Architect</v>
      </c>
      <c r="E89" t="str">
        <f>IF('Program 2'!D40="","",'Program 2'!D40)</f>
        <v>Employee</v>
      </c>
      <c r="F89" t="str">
        <f>IF('Program 2'!E40="","",'Program 2'!E40)</f>
        <v/>
      </c>
      <c r="G89" t="str">
        <f>IF('Program 2'!F40="","",'Program 2'!F40)</f>
        <v>Bangalore</v>
      </c>
      <c r="H89" t="str">
        <f>IF('Program 2'!G40="","",'Program 2'!G40)</f>
        <v>Karnataka</v>
      </c>
      <c r="I89" t="str">
        <f>IF('Program 2'!H40="","",'Program 2'!H40)</f>
        <v>India</v>
      </c>
      <c r="J89">
        <f>IF('Program 2'!I40="","",'Program 2'!I40)</f>
        <v>42814</v>
      </c>
      <c r="K89" t="str">
        <f>IF('Program 2'!J40="","",'Program 2'!J40)</f>
        <v/>
      </c>
      <c r="L89" t="str">
        <f>IF('Program 2'!K40="","",'Program 2'!K40)</f>
        <v/>
      </c>
      <c r="M89" s="63">
        <f>'Program 2'!L40</f>
        <v>35</v>
      </c>
      <c r="N89" s="64">
        <f>'Program 2'!M40</f>
        <v>176</v>
      </c>
      <c r="O89" s="64">
        <f>'Program 2'!N40</f>
        <v>160</v>
      </c>
      <c r="P89" s="64">
        <f>'Program 2'!O40</f>
        <v>176</v>
      </c>
      <c r="Q89" s="64">
        <f>'Program 2'!P40</f>
        <v>176</v>
      </c>
      <c r="R89" s="64">
        <f>'Program 2'!Q40</f>
        <v>168</v>
      </c>
      <c r="S89" s="64">
        <f>'Program 2'!R40</f>
        <v>176</v>
      </c>
      <c r="T89" s="64">
        <f>'Program 2'!S40</f>
        <v>184</v>
      </c>
      <c r="U89" s="64">
        <f>'Program 2'!T40</f>
        <v>168</v>
      </c>
      <c r="V89" s="64">
        <f>'Program 2'!U40</f>
        <v>176</v>
      </c>
      <c r="W89" s="64">
        <f>'Program 2'!V40</f>
        <v>176</v>
      </c>
      <c r="X89" s="64">
        <f>'Program 2'!W40</f>
        <v>168</v>
      </c>
      <c r="Y89" s="64">
        <f>'Program 2'!X40</f>
        <v>184</v>
      </c>
      <c r="Z89" s="64">
        <f>'Program 2'!Y40</f>
        <v>2088</v>
      </c>
      <c r="AA89" s="7">
        <f>'Program 2'!Z40</f>
        <v>73080</v>
      </c>
      <c r="AB89" t="str">
        <f>'Program 2'!AA40</f>
        <v/>
      </c>
      <c r="AC89" t="str">
        <f>'Program 2'!AB40</f>
        <v/>
      </c>
      <c r="AD89" t="str">
        <f>'Program 2'!AC40</f>
        <v/>
      </c>
      <c r="AE89" t="str">
        <f>'Program 2'!AD40</f>
        <v/>
      </c>
      <c r="AF89" t="str">
        <f>'Program 2'!AE40</f>
        <v/>
      </c>
      <c r="AG89" t="str">
        <f>'Program 2'!AF40</f>
        <v/>
      </c>
      <c r="AH89" t="str">
        <f>'Program 2'!AG40</f>
        <v/>
      </c>
      <c r="AI89" t="str">
        <f>'Program 2'!AH40</f>
        <v/>
      </c>
      <c r="AJ89" t="str">
        <f>'Program 2'!AI40</f>
        <v/>
      </c>
      <c r="AK89" t="str">
        <f>'Program 2'!AJ40</f>
        <v/>
      </c>
      <c r="AL89" t="str">
        <f>'Program 2'!AK40</f>
        <v/>
      </c>
      <c r="AM89" t="str">
        <f>'Program 2'!AL40</f>
        <v/>
      </c>
    </row>
    <row r="90" spans="2:39" x14ac:dyDescent="0.25">
      <c r="B90" t="str">
        <f>IF('Program 2'!A41="","",'Program 2'!A41)</f>
        <v>Program 2</v>
      </c>
      <c r="C90" t="str">
        <f>IF('Program 2'!B41="","",'Program 2'!B41)</f>
        <v>Nikola Tesla</v>
      </c>
      <c r="D90" t="str">
        <f>IF('Program 2'!C41="","",'Program 2'!C41)</f>
        <v>Developer</v>
      </c>
      <c r="E90" t="str">
        <f>IF('Program 2'!D41="","",'Program 2'!D41)</f>
        <v>Contractor</v>
      </c>
      <c r="F90" t="str">
        <f>IF('Program 2'!E41="","",'Program 2'!E41)</f>
        <v/>
      </c>
      <c r="G90" t="str">
        <f>IF('Program 2'!F41="","",'Program 2'!F41)</f>
        <v>Cebu</v>
      </c>
      <c r="H90" t="str">
        <f>IF('Program 2'!G41="","",'Program 2'!G41)</f>
        <v>Cebu</v>
      </c>
      <c r="I90" t="str">
        <f>IF('Program 2'!H41="","",'Program 2'!H41)</f>
        <v>Philippines</v>
      </c>
      <c r="J90">
        <f>IF('Program 2'!I41="","",'Program 2'!I41)</f>
        <v>45888</v>
      </c>
      <c r="K90" t="str">
        <f>IF('Program 2'!J41="","",'Program 2'!J41)</f>
        <v/>
      </c>
      <c r="L90" t="str">
        <f>IF('Program 2'!K41="","",'Program 2'!K41)</f>
        <v>Xero Technologies</v>
      </c>
      <c r="M90" s="63">
        <f>'Program 2'!L41</f>
        <v>25</v>
      </c>
      <c r="N90" s="64">
        <f>'Program 2'!M41</f>
        <v>160</v>
      </c>
      <c r="O90" s="64">
        <f>'Program 2'!N41</f>
        <v>152</v>
      </c>
      <c r="P90" s="64">
        <f>'Program 2'!O41</f>
        <v>176</v>
      </c>
      <c r="Q90" s="64">
        <f>'Program 2'!P41</f>
        <v>176</v>
      </c>
      <c r="R90" s="64">
        <f>'Program 2'!Q41</f>
        <v>160</v>
      </c>
      <c r="S90" s="64">
        <f>'Program 2'!R41</f>
        <v>168</v>
      </c>
      <c r="T90" s="64">
        <f>'Program 2'!S41</f>
        <v>176</v>
      </c>
      <c r="U90" s="64">
        <f>'Program 2'!T41</f>
        <v>168</v>
      </c>
      <c r="V90" s="64">
        <f>'Program 2'!U41</f>
        <v>168</v>
      </c>
      <c r="W90" s="64">
        <f>'Program 2'!V41</f>
        <v>176</v>
      </c>
      <c r="X90" s="64">
        <f>'Program 2'!W41</f>
        <v>160</v>
      </c>
      <c r="Y90" s="64">
        <f>'Program 2'!X41</f>
        <v>176</v>
      </c>
      <c r="Z90" s="64">
        <f>'Program 2'!Y41</f>
        <v>2016</v>
      </c>
      <c r="AA90" s="7">
        <f>'Program 2'!Z41</f>
        <v>50400</v>
      </c>
      <c r="AB90" t="str">
        <f>'Program 2'!AA41</f>
        <v/>
      </c>
      <c r="AC90" t="str">
        <f>'Program 2'!AB41</f>
        <v/>
      </c>
      <c r="AD90" t="str">
        <f>'Program 2'!AC41</f>
        <v/>
      </c>
      <c r="AE90" t="str">
        <f>'Program 2'!AD41</f>
        <v/>
      </c>
      <c r="AF90" t="str">
        <f>'Program 2'!AE41</f>
        <v/>
      </c>
      <c r="AG90" t="str">
        <f>'Program 2'!AF41</f>
        <v/>
      </c>
      <c r="AH90" t="str">
        <f>'Program 2'!AG41</f>
        <v/>
      </c>
      <c r="AI90" t="str">
        <f>'Program 2'!AH41</f>
        <v/>
      </c>
      <c r="AJ90" t="str">
        <f>'Program 2'!AI41</f>
        <v/>
      </c>
      <c r="AK90" t="str">
        <f>'Program 2'!AJ41</f>
        <v/>
      </c>
      <c r="AL90" t="str">
        <f>'Program 2'!AK41</f>
        <v/>
      </c>
      <c r="AM90" t="str">
        <f>'Program 2'!AL41</f>
        <v/>
      </c>
    </row>
    <row r="91" spans="2:39" x14ac:dyDescent="0.25">
      <c r="B91" t="str">
        <f>IF('Program 2'!A42="","",'Program 2'!A42)</f>
        <v>Program 2</v>
      </c>
      <c r="C91" t="str">
        <f>IF('Program 2'!B42="","",'Program 2'!B42)</f>
        <v>Rachel Carson</v>
      </c>
      <c r="D91" t="str">
        <f>IF('Program 2'!C42="","",'Program 2'!C42)</f>
        <v>Business Analyst</v>
      </c>
      <c r="E91" t="str">
        <f>IF('Program 2'!D42="","",'Program 2'!D42)</f>
        <v>Employee</v>
      </c>
      <c r="F91" t="str">
        <f>IF('Program 2'!E42="","",'Program 2'!E42)</f>
        <v/>
      </c>
      <c r="G91" t="str">
        <f>IF('Program 2'!F42="","",'Program 2'!F42)</f>
        <v>Las Colinas</v>
      </c>
      <c r="H91" t="str">
        <f>IF('Program 2'!G42="","",'Program 2'!G42)</f>
        <v>Texas</v>
      </c>
      <c r="I91" t="str">
        <f>IF('Program 2'!H42="","",'Program 2'!H42)</f>
        <v>United States</v>
      </c>
      <c r="J91">
        <f>IF('Program 2'!I42="","",'Program 2'!I42)</f>
        <v>45453</v>
      </c>
      <c r="K91" t="str">
        <f>IF('Program 2'!J42="","",'Program 2'!J42)</f>
        <v/>
      </c>
      <c r="L91" t="str">
        <f>IF('Program 2'!K42="","",'Program 2'!K42)</f>
        <v/>
      </c>
      <c r="M91" s="63">
        <f>'Program 2'!L42</f>
        <v>95</v>
      </c>
      <c r="N91" s="64">
        <f>'Program 2'!M42</f>
        <v>176</v>
      </c>
      <c r="O91" s="64">
        <f>'Program 2'!N42</f>
        <v>160</v>
      </c>
      <c r="P91" s="64">
        <f>'Program 2'!O42</f>
        <v>176</v>
      </c>
      <c r="Q91" s="64">
        <f>'Program 2'!P42</f>
        <v>176</v>
      </c>
      <c r="R91" s="64">
        <f>'Program 2'!Q42</f>
        <v>168</v>
      </c>
      <c r="S91" s="64">
        <f>'Program 2'!R42</f>
        <v>176</v>
      </c>
      <c r="T91" s="64">
        <f>'Program 2'!S42</f>
        <v>184</v>
      </c>
      <c r="U91" s="64">
        <f>'Program 2'!T42</f>
        <v>168</v>
      </c>
      <c r="V91" s="64">
        <f>'Program 2'!U42</f>
        <v>176</v>
      </c>
      <c r="W91" s="64">
        <f>'Program 2'!V42</f>
        <v>176</v>
      </c>
      <c r="X91" s="64">
        <f>'Program 2'!W42</f>
        <v>168</v>
      </c>
      <c r="Y91" s="64">
        <f>'Program 2'!X42</f>
        <v>184</v>
      </c>
      <c r="Z91" s="64">
        <f>'Program 2'!Y42</f>
        <v>2088</v>
      </c>
      <c r="AA91" s="7">
        <f>'Program 2'!Z42</f>
        <v>198360</v>
      </c>
      <c r="AB91" t="str">
        <f>'Program 2'!AA42</f>
        <v/>
      </c>
      <c r="AC91" t="str">
        <f>'Program 2'!AB42</f>
        <v/>
      </c>
      <c r="AD91" t="str">
        <f>'Program 2'!AC42</f>
        <v/>
      </c>
      <c r="AE91" t="str">
        <f>'Program 2'!AD42</f>
        <v/>
      </c>
      <c r="AF91" t="str">
        <f>'Program 2'!AE42</f>
        <v/>
      </c>
      <c r="AG91" t="str">
        <f>'Program 2'!AF42</f>
        <v/>
      </c>
      <c r="AH91" t="str">
        <f>'Program 2'!AG42</f>
        <v/>
      </c>
      <c r="AI91" t="str">
        <f>'Program 2'!AH42</f>
        <v/>
      </c>
      <c r="AJ91" t="str">
        <f>'Program 2'!AI42</f>
        <v/>
      </c>
      <c r="AK91" t="str">
        <f>'Program 2'!AJ42</f>
        <v/>
      </c>
      <c r="AL91" t="str">
        <f>'Program 2'!AK42</f>
        <v/>
      </c>
      <c r="AM91" t="str">
        <f>'Program 2'!AL42</f>
        <v/>
      </c>
    </row>
    <row r="92" spans="2:39" x14ac:dyDescent="0.25">
      <c r="B92" t="str">
        <f>IF('Program 2'!A43="","",'Program 2'!A43)</f>
        <v>Program 2</v>
      </c>
      <c r="C92" t="str">
        <f>IF('Program 2'!B43="","",'Program 2'!B43)</f>
        <v>Richard Feynman</v>
      </c>
      <c r="D92" t="str">
        <f>IF('Program 2'!C43="","",'Program 2'!C43)</f>
        <v>Software Engineer</v>
      </c>
      <c r="E92" t="str">
        <f>IF('Program 2'!D43="","",'Program 2'!D43)</f>
        <v>Contractor</v>
      </c>
      <c r="F92" t="str">
        <f>IF('Program 2'!E43="","",'Program 2'!E43)</f>
        <v>New Hire</v>
      </c>
      <c r="G92" t="str">
        <f>IF('Program 2'!F43="","",'Program 2'!F43)</f>
        <v>Bangalore</v>
      </c>
      <c r="H92" t="str">
        <f>IF('Program 2'!G43="","",'Program 2'!G43)</f>
        <v>Karnataka</v>
      </c>
      <c r="I92" t="str">
        <f>IF('Program 2'!H43="","",'Program 2'!H43)</f>
        <v>India</v>
      </c>
      <c r="J92">
        <f>IF('Program 2'!I43="","",'Program 2'!I43)</f>
        <v>46069</v>
      </c>
      <c r="K92" t="str">
        <f>IF('Program 2'!J43="","",'Program 2'!J43)</f>
        <v/>
      </c>
      <c r="L92" t="str">
        <f>IF('Program 2'!K43="","",'Program 2'!K43)</f>
        <v>ABC Company</v>
      </c>
      <c r="M92" s="63">
        <f>'Program 2'!L43</f>
        <v>25</v>
      </c>
      <c r="N92" s="64">
        <f>'Program 2'!M43</f>
        <v>0</v>
      </c>
      <c r="O92" s="64">
        <f>'Program 2'!N43</f>
        <v>80</v>
      </c>
      <c r="P92" s="64">
        <f>'Program 2'!O43</f>
        <v>176</v>
      </c>
      <c r="Q92" s="64">
        <f>'Program 2'!P43</f>
        <v>176</v>
      </c>
      <c r="R92" s="64">
        <f>'Program 2'!Q43</f>
        <v>160</v>
      </c>
      <c r="S92" s="64">
        <f>'Program 2'!R43</f>
        <v>168</v>
      </c>
      <c r="T92" s="64">
        <f>'Program 2'!S43</f>
        <v>176</v>
      </c>
      <c r="U92" s="64">
        <f>'Program 2'!T43</f>
        <v>168</v>
      </c>
      <c r="V92" s="64">
        <f>'Program 2'!U43</f>
        <v>168</v>
      </c>
      <c r="W92" s="64">
        <f>'Program 2'!V43</f>
        <v>176</v>
      </c>
      <c r="X92" s="64">
        <f>'Program 2'!W43</f>
        <v>160</v>
      </c>
      <c r="Y92" s="64">
        <f>'Program 2'!X43</f>
        <v>176</v>
      </c>
      <c r="Z92" s="64">
        <f>'Program 2'!Y43</f>
        <v>1784</v>
      </c>
      <c r="AA92" s="7">
        <f>'Program 2'!Z43</f>
        <v>44600</v>
      </c>
      <c r="AB92" t="str">
        <f>'Program 2'!AA43</f>
        <v/>
      </c>
      <c r="AC92" t="str">
        <f>'Program 2'!AB43</f>
        <v>New Hire</v>
      </c>
      <c r="AD92" t="str">
        <f>'Program 2'!AC43</f>
        <v/>
      </c>
      <c r="AE92" t="str">
        <f>'Program 2'!AD43</f>
        <v/>
      </c>
      <c r="AF92" t="str">
        <f>'Program 2'!AE43</f>
        <v/>
      </c>
      <c r="AG92" t="str">
        <f>'Program 2'!AF43</f>
        <v/>
      </c>
      <c r="AH92" t="str">
        <f>'Program 2'!AG43</f>
        <v/>
      </c>
      <c r="AI92" t="str">
        <f>'Program 2'!AH43</f>
        <v/>
      </c>
      <c r="AJ92" t="str">
        <f>'Program 2'!AI43</f>
        <v/>
      </c>
      <c r="AK92" t="str">
        <f>'Program 2'!AJ43</f>
        <v/>
      </c>
      <c r="AL92" t="str">
        <f>'Program 2'!AK43</f>
        <v/>
      </c>
      <c r="AM92" t="str">
        <f>'Program 2'!AL43</f>
        <v/>
      </c>
    </row>
    <row r="93" spans="2:39" x14ac:dyDescent="0.25">
      <c r="B93" t="str">
        <f>IF('Program 2'!A44="","",'Program 2'!A44)</f>
        <v>Program 2</v>
      </c>
      <c r="C93" t="str">
        <f>IF('Program 2'!B44="","",'Program 2'!B44)</f>
        <v>Robert Langer</v>
      </c>
      <c r="D93" t="str">
        <f>IF('Program 2'!C44="","",'Program 2'!C44)</f>
        <v>Data Engineer</v>
      </c>
      <c r="E93" t="str">
        <f>IF('Program 2'!D44="","",'Program 2'!D44)</f>
        <v>Employee</v>
      </c>
      <c r="F93" t="str">
        <f>IF('Program 2'!E44="","",'Program 2'!E44)</f>
        <v/>
      </c>
      <c r="G93" t="str">
        <f>IF('Program 2'!F44="","",'Program 2'!F44)</f>
        <v>Las Colinas</v>
      </c>
      <c r="H93" t="str">
        <f>IF('Program 2'!G44="","",'Program 2'!G44)</f>
        <v>Texas</v>
      </c>
      <c r="I93" t="str">
        <f>IF('Program 2'!H44="","",'Program 2'!H44)</f>
        <v>United States</v>
      </c>
      <c r="J93">
        <f>IF('Program 2'!I44="","",'Program 2'!I44)</f>
        <v>39923</v>
      </c>
      <c r="K93" t="str">
        <f>IF('Program 2'!J44="","",'Program 2'!J44)</f>
        <v/>
      </c>
      <c r="L93" t="str">
        <f>IF('Program 2'!K44="","",'Program 2'!K44)</f>
        <v/>
      </c>
      <c r="M93" s="63">
        <f>'Program 2'!L44</f>
        <v>95</v>
      </c>
      <c r="N93" s="64">
        <f>'Program 2'!M44</f>
        <v>176</v>
      </c>
      <c r="O93" s="64">
        <f>'Program 2'!N44</f>
        <v>160</v>
      </c>
      <c r="P93" s="64">
        <f>'Program 2'!O44</f>
        <v>176</v>
      </c>
      <c r="Q93" s="64">
        <f>'Program 2'!P44</f>
        <v>176</v>
      </c>
      <c r="R93" s="64">
        <f>'Program 2'!Q44</f>
        <v>168</v>
      </c>
      <c r="S93" s="64">
        <f>'Program 2'!R44</f>
        <v>176</v>
      </c>
      <c r="T93" s="64">
        <f>'Program 2'!S44</f>
        <v>184</v>
      </c>
      <c r="U93" s="64">
        <f>'Program 2'!T44</f>
        <v>168</v>
      </c>
      <c r="V93" s="64">
        <f>'Program 2'!U44</f>
        <v>176</v>
      </c>
      <c r="W93" s="64">
        <f>'Program 2'!V44</f>
        <v>176</v>
      </c>
      <c r="X93" s="64">
        <f>'Program 2'!W44</f>
        <v>168</v>
      </c>
      <c r="Y93" s="64">
        <f>'Program 2'!X44</f>
        <v>184</v>
      </c>
      <c r="Z93" s="64">
        <f>'Program 2'!Y44</f>
        <v>2088</v>
      </c>
      <c r="AA93" s="7">
        <f>'Program 2'!Z44</f>
        <v>198360</v>
      </c>
      <c r="AB93" t="str">
        <f>'Program 2'!AA44</f>
        <v/>
      </c>
      <c r="AC93" t="str">
        <f>'Program 2'!AB44</f>
        <v/>
      </c>
      <c r="AD93" t="str">
        <f>'Program 2'!AC44</f>
        <v/>
      </c>
      <c r="AE93" t="str">
        <f>'Program 2'!AD44</f>
        <v/>
      </c>
      <c r="AF93" t="str">
        <f>'Program 2'!AE44</f>
        <v/>
      </c>
      <c r="AG93" t="str">
        <f>'Program 2'!AF44</f>
        <v/>
      </c>
      <c r="AH93" t="str">
        <f>'Program 2'!AG44</f>
        <v/>
      </c>
      <c r="AI93" t="str">
        <f>'Program 2'!AH44</f>
        <v/>
      </c>
      <c r="AJ93" t="str">
        <f>'Program 2'!AI44</f>
        <v/>
      </c>
      <c r="AK93" t="str">
        <f>'Program 2'!AJ44</f>
        <v/>
      </c>
      <c r="AL93" t="str">
        <f>'Program 2'!AK44</f>
        <v/>
      </c>
      <c r="AM93" t="str">
        <f>'Program 2'!AL44</f>
        <v/>
      </c>
    </row>
    <row r="94" spans="2:39" x14ac:dyDescent="0.25">
      <c r="B94" t="str">
        <f>IF('Program 2'!A45="","",'Program 2'!A45)</f>
        <v>Program 2</v>
      </c>
      <c r="C94" t="str">
        <f>IF('Program 2'!B45="","",'Program 2'!B45)</f>
        <v>Ronald C. Kessler</v>
      </c>
      <c r="D94" t="str">
        <f>IF('Program 2'!C45="","",'Program 2'!C45)</f>
        <v>Systems Analyst</v>
      </c>
      <c r="E94" t="str">
        <f>IF('Program 2'!D45="","",'Program 2'!D45)</f>
        <v>Employee</v>
      </c>
      <c r="F94" t="str">
        <f>IF('Program 2'!E45="","",'Program 2'!E45)</f>
        <v>Transfer In</v>
      </c>
      <c r="G94" t="str">
        <f>IF('Program 2'!F45="","",'Program 2'!F45)</f>
        <v>Des Moines</v>
      </c>
      <c r="H94" t="str">
        <f>IF('Program 2'!G45="","",'Program 2'!G45)</f>
        <v>Iowa</v>
      </c>
      <c r="I94" t="str">
        <f>IF('Program 2'!H45="","",'Program 2'!H45)</f>
        <v>United States</v>
      </c>
      <c r="J94">
        <f>IF('Program 2'!I45="","",'Program 2'!I45)</f>
        <v>45453</v>
      </c>
      <c r="K94" t="str">
        <f>IF('Program 2'!J45="","",'Program 2'!J45)</f>
        <v/>
      </c>
      <c r="L94" t="str">
        <f>IF('Program 2'!K45="","",'Program 2'!K45)</f>
        <v/>
      </c>
      <c r="M94" s="63">
        <f>'Program 2'!L45</f>
        <v>95</v>
      </c>
      <c r="N94" s="64">
        <f>'Program 2'!M45</f>
        <v>0</v>
      </c>
      <c r="O94" s="64">
        <f>'Program 2'!N45</f>
        <v>40</v>
      </c>
      <c r="P94" s="64">
        <f>'Program 2'!O45</f>
        <v>176</v>
      </c>
      <c r="Q94" s="64">
        <f>'Program 2'!P45</f>
        <v>176</v>
      </c>
      <c r="R94" s="64">
        <f>'Program 2'!Q45</f>
        <v>168</v>
      </c>
      <c r="S94" s="64">
        <f>'Program 2'!R45</f>
        <v>176</v>
      </c>
      <c r="T94" s="64">
        <f>'Program 2'!S45</f>
        <v>184</v>
      </c>
      <c r="U94" s="64">
        <f>'Program 2'!T45</f>
        <v>168</v>
      </c>
      <c r="V94" s="64">
        <f>'Program 2'!U45</f>
        <v>176</v>
      </c>
      <c r="W94" s="64">
        <f>'Program 2'!V45</f>
        <v>176</v>
      </c>
      <c r="X94" s="64">
        <f>'Program 2'!W45</f>
        <v>168</v>
      </c>
      <c r="Y94" s="64">
        <f>'Program 2'!X45</f>
        <v>184</v>
      </c>
      <c r="Z94" s="64">
        <f>'Program 2'!Y45</f>
        <v>1792</v>
      </c>
      <c r="AA94" s="7">
        <f>'Program 2'!Z45</f>
        <v>170240</v>
      </c>
      <c r="AB94" t="str">
        <f>'Program 2'!AA45</f>
        <v/>
      </c>
      <c r="AC94" t="str">
        <f>'Program 2'!AB45</f>
        <v>Transfer In</v>
      </c>
      <c r="AD94" t="str">
        <f>'Program 2'!AC45</f>
        <v/>
      </c>
      <c r="AE94" t="str">
        <f>'Program 2'!AD45</f>
        <v/>
      </c>
      <c r="AF94" t="str">
        <f>'Program 2'!AE45</f>
        <v/>
      </c>
      <c r="AG94" t="str">
        <f>'Program 2'!AF45</f>
        <v/>
      </c>
      <c r="AH94" t="str">
        <f>'Program 2'!AG45</f>
        <v/>
      </c>
      <c r="AI94" t="str">
        <f>'Program 2'!AH45</f>
        <v/>
      </c>
      <c r="AJ94" t="str">
        <f>'Program 2'!AI45</f>
        <v/>
      </c>
      <c r="AK94" t="str">
        <f>'Program 2'!AJ45</f>
        <v/>
      </c>
      <c r="AL94" t="str">
        <f>'Program 2'!AK45</f>
        <v/>
      </c>
      <c r="AM94" t="str">
        <f>'Program 2'!AL45</f>
        <v/>
      </c>
    </row>
    <row r="95" spans="2:39" x14ac:dyDescent="0.25">
      <c r="B95" t="str">
        <f>IF('Program 2'!A46="","",'Program 2'!A46)</f>
        <v>Program 2</v>
      </c>
      <c r="C95" t="str">
        <f>IF('Program 2'!B46="","",'Program 2'!B46)</f>
        <v>Rosalind Franklin</v>
      </c>
      <c r="D95" t="str">
        <f>IF('Program 2'!C46="","",'Program 2'!C46)</f>
        <v>Data Engineer</v>
      </c>
      <c r="E95" t="str">
        <f>IF('Program 2'!D46="","",'Program 2'!D46)</f>
        <v>Contractor</v>
      </c>
      <c r="F95" t="str">
        <f>IF('Program 2'!E46="","",'Program 2'!E46)</f>
        <v/>
      </c>
      <c r="G95" t="str">
        <f>IF('Program 2'!F46="","",'Program 2'!F46)</f>
        <v>Mumbai</v>
      </c>
      <c r="H95" t="str">
        <f>IF('Program 2'!G46="","",'Program 2'!G46)</f>
        <v>Maharashtra</v>
      </c>
      <c r="I95" t="str">
        <f>IF('Program 2'!H46="","",'Program 2'!H46)</f>
        <v>India</v>
      </c>
      <c r="J95">
        <f>IF('Program 2'!I46="","",'Program 2'!I46)</f>
        <v>45943</v>
      </c>
      <c r="K95" t="str">
        <f>IF('Program 2'!J46="","",'Program 2'!J46)</f>
        <v/>
      </c>
      <c r="L95" t="str">
        <f>IF('Program 2'!K46="","",'Program 2'!K46)</f>
        <v>KPS, Inc.</v>
      </c>
      <c r="M95" s="63">
        <f>'Program 2'!L46</f>
        <v>25</v>
      </c>
      <c r="N95" s="64">
        <f>'Program 2'!M46</f>
        <v>160</v>
      </c>
      <c r="O95" s="64">
        <f>'Program 2'!N46</f>
        <v>152</v>
      </c>
      <c r="P95" s="64">
        <f>'Program 2'!O46</f>
        <v>176</v>
      </c>
      <c r="Q95" s="64">
        <f>'Program 2'!P46</f>
        <v>176</v>
      </c>
      <c r="R95" s="64">
        <f>'Program 2'!Q46</f>
        <v>160</v>
      </c>
      <c r="S95" s="64">
        <f>'Program 2'!R46</f>
        <v>168</v>
      </c>
      <c r="T95" s="64">
        <f>'Program 2'!S46</f>
        <v>176</v>
      </c>
      <c r="U95" s="64">
        <f>'Program 2'!T46</f>
        <v>168</v>
      </c>
      <c r="V95" s="64">
        <f>'Program 2'!U46</f>
        <v>168</v>
      </c>
      <c r="W95" s="64">
        <f>'Program 2'!V46</f>
        <v>176</v>
      </c>
      <c r="X95" s="64">
        <f>'Program 2'!W46</f>
        <v>160</v>
      </c>
      <c r="Y95" s="64">
        <f>'Program 2'!X46</f>
        <v>176</v>
      </c>
      <c r="Z95" s="64">
        <f>'Program 2'!Y46</f>
        <v>2016</v>
      </c>
      <c r="AA95" s="7">
        <f>'Program 2'!Z46</f>
        <v>50400</v>
      </c>
      <c r="AB95" t="str">
        <f>'Program 2'!AA46</f>
        <v/>
      </c>
      <c r="AC95" t="str">
        <f>'Program 2'!AB46</f>
        <v/>
      </c>
      <c r="AD95" t="str">
        <f>'Program 2'!AC46</f>
        <v/>
      </c>
      <c r="AE95" t="str">
        <f>'Program 2'!AD46</f>
        <v/>
      </c>
      <c r="AF95" t="str">
        <f>'Program 2'!AE46</f>
        <v/>
      </c>
      <c r="AG95" t="str">
        <f>'Program 2'!AF46</f>
        <v/>
      </c>
      <c r="AH95" t="str">
        <f>'Program 2'!AG46</f>
        <v/>
      </c>
      <c r="AI95" t="str">
        <f>'Program 2'!AH46</f>
        <v/>
      </c>
      <c r="AJ95" t="str">
        <f>'Program 2'!AI46</f>
        <v/>
      </c>
      <c r="AK95" t="str">
        <f>'Program 2'!AJ46</f>
        <v/>
      </c>
      <c r="AL95" t="str">
        <f>'Program 2'!AK46</f>
        <v/>
      </c>
      <c r="AM95" t="str">
        <f>'Program 2'!AL46</f>
        <v/>
      </c>
    </row>
    <row r="96" spans="2:39" x14ac:dyDescent="0.25">
      <c r="B96" t="str">
        <f>IF('Program 2'!A47="","",'Program 2'!A47)</f>
        <v>Program 2</v>
      </c>
      <c r="C96" t="str">
        <f>IF('Program 2'!B47="","",'Program 2'!B47)</f>
        <v>Stephen Hawking</v>
      </c>
      <c r="D96" t="str">
        <f>IF('Program 2'!C47="","",'Program 2'!C47)</f>
        <v>Product Owner</v>
      </c>
      <c r="E96" t="str">
        <f>IF('Program 2'!D47="","",'Program 2'!D47)</f>
        <v>Employee</v>
      </c>
      <c r="F96" t="str">
        <f>IF('Program 2'!E47="","",'Program 2'!E47)</f>
        <v/>
      </c>
      <c r="G96" t="str">
        <f>IF('Program 2'!F47="","",'Program 2'!F47)</f>
        <v>Charlotte</v>
      </c>
      <c r="H96" t="str">
        <f>IF('Program 2'!G47="","",'Program 2'!G47)</f>
        <v>North Carolina</v>
      </c>
      <c r="I96" t="str">
        <f>IF('Program 2'!H47="","",'Program 2'!H47)</f>
        <v>United States</v>
      </c>
      <c r="J96">
        <f>IF('Program 2'!I47="","",'Program 2'!I47)</f>
        <v>45453</v>
      </c>
      <c r="K96" t="str">
        <f>IF('Program 2'!J47="","",'Program 2'!J47)</f>
        <v/>
      </c>
      <c r="L96" t="str">
        <f>IF('Program 2'!K47="","",'Program 2'!K47)</f>
        <v/>
      </c>
      <c r="M96" s="63">
        <f>'Program 2'!L47</f>
        <v>95</v>
      </c>
      <c r="N96" s="64">
        <f>'Program 2'!M47</f>
        <v>176</v>
      </c>
      <c r="O96" s="64">
        <f>'Program 2'!N47</f>
        <v>160</v>
      </c>
      <c r="P96" s="64">
        <f>'Program 2'!O47</f>
        <v>176</v>
      </c>
      <c r="Q96" s="64">
        <f>'Program 2'!P47</f>
        <v>176</v>
      </c>
      <c r="R96" s="64">
        <f>'Program 2'!Q47</f>
        <v>168</v>
      </c>
      <c r="S96" s="64">
        <f>'Program 2'!R47</f>
        <v>176</v>
      </c>
      <c r="T96" s="64">
        <f>'Program 2'!S47</f>
        <v>184</v>
      </c>
      <c r="U96" s="64">
        <f>'Program 2'!T47</f>
        <v>168</v>
      </c>
      <c r="V96" s="64">
        <f>'Program 2'!U47</f>
        <v>176</v>
      </c>
      <c r="W96" s="64">
        <f>'Program 2'!V47</f>
        <v>176</v>
      </c>
      <c r="X96" s="64">
        <f>'Program 2'!W47</f>
        <v>168</v>
      </c>
      <c r="Y96" s="64">
        <f>'Program 2'!X47</f>
        <v>184</v>
      </c>
      <c r="Z96" s="64">
        <f>'Program 2'!Y47</f>
        <v>2088</v>
      </c>
      <c r="AA96" s="7">
        <f>'Program 2'!Z47</f>
        <v>198360</v>
      </c>
      <c r="AB96" t="str">
        <f>'Program 2'!AA47</f>
        <v/>
      </c>
      <c r="AC96" t="str">
        <f>'Program 2'!AB47</f>
        <v/>
      </c>
      <c r="AD96" t="str">
        <f>'Program 2'!AC47</f>
        <v/>
      </c>
      <c r="AE96" t="str">
        <f>'Program 2'!AD47</f>
        <v/>
      </c>
      <c r="AF96" t="str">
        <f>'Program 2'!AE47</f>
        <v/>
      </c>
      <c r="AG96" t="str">
        <f>'Program 2'!AF47</f>
        <v/>
      </c>
      <c r="AH96" t="str">
        <f>'Program 2'!AG47</f>
        <v/>
      </c>
      <c r="AI96" t="str">
        <f>'Program 2'!AH47</f>
        <v/>
      </c>
      <c r="AJ96" t="str">
        <f>'Program 2'!AI47</f>
        <v/>
      </c>
      <c r="AK96" t="str">
        <f>'Program 2'!AJ47</f>
        <v/>
      </c>
      <c r="AL96" t="str">
        <f>'Program 2'!AK47</f>
        <v/>
      </c>
      <c r="AM96" t="str">
        <f>'Program 2'!AL47</f>
        <v/>
      </c>
    </row>
    <row r="97" spans="2:39" x14ac:dyDescent="0.25">
      <c r="B97" t="str">
        <f>IF('Program 2'!A48="","",'Program 2'!A48)</f>
        <v>Program 2</v>
      </c>
      <c r="C97" t="str">
        <f>IF('Program 2'!B48="","",'Program 2'!B48)</f>
        <v>Walter C. Willett</v>
      </c>
      <c r="D97" t="str">
        <f>IF('Program 2'!C48="","",'Program 2'!C48)</f>
        <v>Systems Analyst</v>
      </c>
      <c r="E97" t="str">
        <f>IF('Program 2'!D48="","",'Program 2'!D48)</f>
        <v>Employee</v>
      </c>
      <c r="F97" t="str">
        <f>IF('Program 2'!E48="","",'Program 2'!E48)</f>
        <v>Left Company</v>
      </c>
      <c r="G97" t="str">
        <f>IF('Program 2'!F48="","",'Program 2'!F48)</f>
        <v>Jersey City</v>
      </c>
      <c r="H97" t="str">
        <f>IF('Program 2'!G48="","",'Program 2'!G48)</f>
        <v>New Jersey</v>
      </c>
      <c r="I97" t="str">
        <f>IF('Program 2'!H48="","",'Program 2'!H48)</f>
        <v>United States</v>
      </c>
      <c r="J97">
        <f>IF('Program 2'!I48="","",'Program 2'!I48)</f>
        <v>42072</v>
      </c>
      <c r="K97">
        <f>IF('Program 2'!J48="","",'Program 2'!J48)</f>
        <v>46094</v>
      </c>
      <c r="L97" t="str">
        <f>IF('Program 2'!K48="","",'Program 2'!K48)</f>
        <v/>
      </c>
      <c r="M97" s="63">
        <f>'Program 2'!L48</f>
        <v>95</v>
      </c>
      <c r="N97" s="64">
        <f>'Program 2'!M48</f>
        <v>176</v>
      </c>
      <c r="O97" s="64">
        <f>'Program 2'!N48</f>
        <v>160</v>
      </c>
      <c r="P97" s="64">
        <f>'Program 2'!O48</f>
        <v>80</v>
      </c>
      <c r="Q97" s="64">
        <f>'Program 2'!P48</f>
        <v>0</v>
      </c>
      <c r="R97" s="64">
        <f>'Program 2'!Q48</f>
        <v>0</v>
      </c>
      <c r="S97" s="64">
        <f>'Program 2'!R48</f>
        <v>0</v>
      </c>
      <c r="T97" s="64">
        <f>'Program 2'!S48</f>
        <v>0</v>
      </c>
      <c r="U97" s="64">
        <f>'Program 2'!T48</f>
        <v>0</v>
      </c>
      <c r="V97" s="64">
        <f>'Program 2'!U48</f>
        <v>0</v>
      </c>
      <c r="W97" s="64">
        <f>'Program 2'!V48</f>
        <v>0</v>
      </c>
      <c r="X97" s="64">
        <f>'Program 2'!W48</f>
        <v>0</v>
      </c>
      <c r="Y97" s="64">
        <f>'Program 2'!X48</f>
        <v>0</v>
      </c>
      <c r="Z97" s="64">
        <f>'Program 2'!Y48</f>
        <v>416</v>
      </c>
      <c r="AA97" s="7">
        <f>'Program 2'!Z48</f>
        <v>39520</v>
      </c>
      <c r="AB97" t="str">
        <f>'Program 2'!AA48</f>
        <v/>
      </c>
      <c r="AC97" t="str">
        <f>'Program 2'!AB48</f>
        <v/>
      </c>
      <c r="AD97" t="str">
        <f>'Program 2'!AC48</f>
        <v/>
      </c>
      <c r="AE97" t="str">
        <f>'Program 2'!AD48</f>
        <v>Left Company</v>
      </c>
      <c r="AF97" t="str">
        <f>'Program 2'!AE48</f>
        <v/>
      </c>
      <c r="AG97" t="str">
        <f>'Program 2'!AF48</f>
        <v/>
      </c>
      <c r="AH97" t="str">
        <f>'Program 2'!AG48</f>
        <v/>
      </c>
      <c r="AI97" t="str">
        <f>'Program 2'!AH48</f>
        <v/>
      </c>
      <c r="AJ97" t="str">
        <f>'Program 2'!AI48</f>
        <v/>
      </c>
      <c r="AK97" t="str">
        <f>'Program 2'!AJ48</f>
        <v/>
      </c>
      <c r="AL97" t="str">
        <f>'Program 2'!AK48</f>
        <v/>
      </c>
      <c r="AM97" t="str">
        <f>'Program 2'!AL48</f>
        <v/>
      </c>
    </row>
    <row r="98" spans="2:39" x14ac:dyDescent="0.25">
      <c r="B98" t="str">
        <f>IF('Program 2'!A49="","",'Program 2'!A49)</f>
        <v>Program 2</v>
      </c>
      <c r="C98" t="str">
        <f>IF('Program 2'!B49="","",'Program 2'!B49)</f>
        <v>Zhong Lin Wang</v>
      </c>
      <c r="D98" t="str">
        <f>IF('Program 2'!C49="","",'Program 2'!C49)</f>
        <v>Systems Analyst</v>
      </c>
      <c r="E98" t="str">
        <f>IF('Program 2'!D49="","",'Program 2'!D49)</f>
        <v>Employee</v>
      </c>
      <c r="F98" t="str">
        <f>IF('Program 2'!E49="","",'Program 2'!E49)</f>
        <v>Transfer Out</v>
      </c>
      <c r="G98" t="str">
        <f>IF('Program 2'!F49="","",'Program 2'!F49)</f>
        <v>Raleigh</v>
      </c>
      <c r="H98" t="str">
        <f>IF('Program 2'!G49="","",'Program 2'!G49)</f>
        <v>North Carolina</v>
      </c>
      <c r="I98" t="str">
        <f>IF('Program 2'!H49="","",'Program 2'!H49)</f>
        <v>United States</v>
      </c>
      <c r="J98">
        <f>IF('Program 2'!I49="","",'Program 2'!I49)</f>
        <v>44684</v>
      </c>
      <c r="K98" t="str">
        <f>IF('Program 2'!J49="","",'Program 2'!J49)</f>
        <v/>
      </c>
      <c r="L98" t="str">
        <f>IF('Program 2'!K49="","",'Program 2'!K49)</f>
        <v/>
      </c>
      <c r="M98" s="63">
        <f>'Program 2'!L49</f>
        <v>95</v>
      </c>
      <c r="N98" s="64">
        <f>'Program 2'!M49</f>
        <v>176</v>
      </c>
      <c r="O98" s="64">
        <f>'Program 2'!N49</f>
        <v>160</v>
      </c>
      <c r="P98" s="64">
        <f>'Program 2'!O49</f>
        <v>0</v>
      </c>
      <c r="Q98" s="64">
        <f>'Program 2'!P49</f>
        <v>0</v>
      </c>
      <c r="R98" s="64">
        <f>'Program 2'!Q49</f>
        <v>0</v>
      </c>
      <c r="S98" s="64">
        <f>'Program 2'!R49</f>
        <v>0</v>
      </c>
      <c r="T98" s="64">
        <f>'Program 2'!S49</f>
        <v>0</v>
      </c>
      <c r="U98" s="64">
        <f>'Program 2'!T49</f>
        <v>0</v>
      </c>
      <c r="V98" s="64">
        <f>'Program 2'!U49</f>
        <v>0</v>
      </c>
      <c r="W98" s="64">
        <f>'Program 2'!V49</f>
        <v>0</v>
      </c>
      <c r="X98" s="64">
        <f>'Program 2'!W49</f>
        <v>0</v>
      </c>
      <c r="Y98" s="64">
        <f>'Program 2'!X49</f>
        <v>0</v>
      </c>
      <c r="Z98" s="64">
        <f>'Program 2'!Y49</f>
        <v>336</v>
      </c>
      <c r="AA98" s="7">
        <f>'Program 2'!Z49</f>
        <v>31920</v>
      </c>
      <c r="AB98" t="str">
        <f>'Program 2'!AA49</f>
        <v/>
      </c>
      <c r="AC98" t="str">
        <f>'Program 2'!AB49</f>
        <v/>
      </c>
      <c r="AD98" t="str">
        <f>'Program 2'!AC49</f>
        <v>Transfer Out</v>
      </c>
      <c r="AE98" t="str">
        <f>'Program 2'!AD49</f>
        <v/>
      </c>
      <c r="AF98" t="str">
        <f>'Program 2'!AE49</f>
        <v/>
      </c>
      <c r="AG98" t="str">
        <f>'Program 2'!AF49</f>
        <v/>
      </c>
      <c r="AH98" t="str">
        <f>'Program 2'!AG49</f>
        <v/>
      </c>
      <c r="AI98" t="str">
        <f>'Program 2'!AH49</f>
        <v/>
      </c>
      <c r="AJ98" t="str">
        <f>'Program 2'!AI49</f>
        <v/>
      </c>
      <c r="AK98" t="str">
        <f>'Program 2'!AJ49</f>
        <v/>
      </c>
      <c r="AL98" t="str">
        <f>'Program 2'!AK49</f>
        <v/>
      </c>
      <c r="AM98" t="str">
        <f>'Program 2'!AL49</f>
        <v/>
      </c>
    </row>
    <row r="99" spans="2:39" x14ac:dyDescent="0.25">
      <c r="B99" t="str">
        <f>IF('Program 2'!A50="","",'Program 2'!A50)</f>
        <v>Program 2</v>
      </c>
      <c r="C99" t="str">
        <f>IF('Program 2'!B50="","",'Program 2'!B50)</f>
        <v/>
      </c>
      <c r="D99" t="str">
        <f>IF('Program 2'!C50="","",'Program 2'!C50)</f>
        <v/>
      </c>
      <c r="E99" t="str">
        <f>IF('Program 2'!D50="","",'Program 2'!D50)</f>
        <v/>
      </c>
      <c r="F99" t="str">
        <f>IF('Program 2'!E50="","",'Program 2'!E50)</f>
        <v/>
      </c>
      <c r="G99" t="str">
        <f>IF('Program 2'!F50="","",'Program 2'!F50)</f>
        <v/>
      </c>
      <c r="H99" t="str">
        <f>IF('Program 2'!G50="","",'Program 2'!G50)</f>
        <v/>
      </c>
      <c r="I99" t="str">
        <f>IF('Program 2'!H50="","",'Program 2'!H50)</f>
        <v/>
      </c>
      <c r="J99" t="str">
        <f>IF('Program 2'!I50="","",'Program 2'!I50)</f>
        <v/>
      </c>
      <c r="K99" t="str">
        <f>IF('Program 2'!J50="","",'Program 2'!J50)</f>
        <v/>
      </c>
      <c r="L99" t="str">
        <f>IF('Program 2'!K50="","",'Program 2'!K50)</f>
        <v/>
      </c>
      <c r="M99" s="63">
        <f>'Program 2'!L50</f>
        <v>0</v>
      </c>
      <c r="N99" s="64">
        <f>'Program 2'!M50</f>
        <v>0</v>
      </c>
      <c r="O99" s="64">
        <f>'Program 2'!N50</f>
        <v>0</v>
      </c>
      <c r="P99" s="64">
        <f>'Program 2'!O50</f>
        <v>0</v>
      </c>
      <c r="Q99" s="64">
        <f>'Program 2'!P50</f>
        <v>0</v>
      </c>
      <c r="R99" s="64">
        <f>'Program 2'!Q50</f>
        <v>0</v>
      </c>
      <c r="S99" s="64">
        <f>'Program 2'!R50</f>
        <v>0</v>
      </c>
      <c r="T99" s="64">
        <f>'Program 2'!S50</f>
        <v>0</v>
      </c>
      <c r="U99" s="64">
        <f>'Program 2'!T50</f>
        <v>0</v>
      </c>
      <c r="V99" s="64">
        <f>'Program 2'!U50</f>
        <v>0</v>
      </c>
      <c r="W99" s="64">
        <f>'Program 2'!V50</f>
        <v>0</v>
      </c>
      <c r="X99" s="64">
        <f>'Program 2'!W50</f>
        <v>0</v>
      </c>
      <c r="Y99" s="64">
        <f>'Program 2'!X50</f>
        <v>0</v>
      </c>
      <c r="Z99" s="64">
        <f>'Program 2'!Y50</f>
        <v>0</v>
      </c>
      <c r="AA99" s="7">
        <f>'Program 2'!Z50</f>
        <v>0</v>
      </c>
      <c r="AB99" t="str">
        <f>'Program 2'!AA50</f>
        <v/>
      </c>
      <c r="AC99" t="str">
        <f>'Program 2'!AB50</f>
        <v/>
      </c>
      <c r="AD99" t="str">
        <f>'Program 2'!AC50</f>
        <v/>
      </c>
      <c r="AE99" t="str">
        <f>'Program 2'!AD50</f>
        <v/>
      </c>
      <c r="AF99" t="str">
        <f>'Program 2'!AE50</f>
        <v/>
      </c>
      <c r="AG99" t="str">
        <f>'Program 2'!AF50</f>
        <v/>
      </c>
      <c r="AH99" t="str">
        <f>'Program 2'!AG50</f>
        <v/>
      </c>
      <c r="AI99" t="str">
        <f>'Program 2'!AH50</f>
        <v/>
      </c>
      <c r="AJ99" t="str">
        <f>'Program 2'!AI50</f>
        <v/>
      </c>
      <c r="AK99" t="str">
        <f>'Program 2'!AJ50</f>
        <v/>
      </c>
      <c r="AL99" t="str">
        <f>'Program 2'!AK50</f>
        <v/>
      </c>
      <c r="AM99" t="str">
        <f>'Program 2'!AL50</f>
        <v/>
      </c>
    </row>
    <row r="100" spans="2:39" x14ac:dyDescent="0.25">
      <c r="B100" t="str">
        <f>IF('Program 2'!A51="","",'Program 2'!A51)</f>
        <v>Program 2</v>
      </c>
      <c r="C100" t="str">
        <f>IF('Program 2'!B51="","",'Program 2'!B51)</f>
        <v/>
      </c>
      <c r="D100" t="str">
        <f>IF('Program 2'!C51="","",'Program 2'!C51)</f>
        <v/>
      </c>
      <c r="E100" t="str">
        <f>IF('Program 2'!D51="","",'Program 2'!D51)</f>
        <v/>
      </c>
      <c r="F100" t="str">
        <f>IF('Program 2'!E51="","",'Program 2'!E51)</f>
        <v/>
      </c>
      <c r="G100" t="str">
        <f>IF('Program 2'!F51="","",'Program 2'!F51)</f>
        <v/>
      </c>
      <c r="H100" t="str">
        <f>IF('Program 2'!G51="","",'Program 2'!G51)</f>
        <v/>
      </c>
      <c r="I100" t="str">
        <f>IF('Program 2'!H51="","",'Program 2'!H51)</f>
        <v/>
      </c>
      <c r="J100" t="str">
        <f>IF('Program 2'!I51="","",'Program 2'!I51)</f>
        <v/>
      </c>
      <c r="K100" t="str">
        <f>IF('Program 2'!J51="","",'Program 2'!J51)</f>
        <v/>
      </c>
      <c r="L100" t="str">
        <f>IF('Program 2'!K51="","",'Program 2'!K51)</f>
        <v/>
      </c>
      <c r="M100" s="63">
        <f>'Program 2'!L51</f>
        <v>0</v>
      </c>
      <c r="N100" s="64">
        <f>'Program 2'!M51</f>
        <v>0</v>
      </c>
      <c r="O100" s="64">
        <f>'Program 2'!N51</f>
        <v>0</v>
      </c>
      <c r="P100" s="64">
        <f>'Program 2'!O51</f>
        <v>0</v>
      </c>
      <c r="Q100" s="64">
        <f>'Program 2'!P51</f>
        <v>0</v>
      </c>
      <c r="R100" s="64">
        <f>'Program 2'!Q51</f>
        <v>0</v>
      </c>
      <c r="S100" s="64">
        <f>'Program 2'!R51</f>
        <v>0</v>
      </c>
      <c r="T100" s="64">
        <f>'Program 2'!S51</f>
        <v>0</v>
      </c>
      <c r="U100" s="64">
        <f>'Program 2'!T51</f>
        <v>0</v>
      </c>
      <c r="V100" s="64">
        <f>'Program 2'!U51</f>
        <v>0</v>
      </c>
      <c r="W100" s="64">
        <f>'Program 2'!V51</f>
        <v>0</v>
      </c>
      <c r="X100" s="64">
        <f>'Program 2'!W51</f>
        <v>0</v>
      </c>
      <c r="Y100" s="64">
        <f>'Program 2'!X51</f>
        <v>0</v>
      </c>
      <c r="Z100" s="64">
        <f>'Program 2'!Y51</f>
        <v>0</v>
      </c>
      <c r="AA100" s="7">
        <f>'Program 2'!Z51</f>
        <v>0</v>
      </c>
      <c r="AB100" t="str">
        <f>'Program 2'!AA51</f>
        <v/>
      </c>
      <c r="AC100" t="str">
        <f>'Program 2'!AB51</f>
        <v/>
      </c>
      <c r="AD100" t="str">
        <f>'Program 2'!AC51</f>
        <v/>
      </c>
      <c r="AE100" t="str">
        <f>'Program 2'!AD51</f>
        <v/>
      </c>
      <c r="AF100" t="str">
        <f>'Program 2'!AE51</f>
        <v/>
      </c>
      <c r="AG100" t="str">
        <f>'Program 2'!AF51</f>
        <v/>
      </c>
      <c r="AH100" t="str">
        <f>'Program 2'!AG51</f>
        <v/>
      </c>
      <c r="AI100" t="str">
        <f>'Program 2'!AH51</f>
        <v/>
      </c>
      <c r="AJ100" t="str">
        <f>'Program 2'!AI51</f>
        <v/>
      </c>
      <c r="AK100" t="str">
        <f>'Program 2'!AJ51</f>
        <v/>
      </c>
      <c r="AL100" t="str">
        <f>'Program 2'!AK51</f>
        <v/>
      </c>
      <c r="AM100" t="str">
        <f>'Program 2'!AL51</f>
        <v/>
      </c>
    </row>
    <row r="101" spans="2:39" x14ac:dyDescent="0.25">
      <c r="B101" t="str">
        <f>IF('Program 2'!A52="","",'Program 2'!A52)</f>
        <v>Program 2</v>
      </c>
      <c r="C101" t="str">
        <f>IF('Program 2'!B52="","",'Program 2'!B52)</f>
        <v/>
      </c>
      <c r="D101" t="str">
        <f>IF('Program 2'!C52="","",'Program 2'!C52)</f>
        <v/>
      </c>
      <c r="E101" t="str">
        <f>IF('Program 2'!D52="","",'Program 2'!D52)</f>
        <v/>
      </c>
      <c r="F101" t="str">
        <f>IF('Program 2'!E52="","",'Program 2'!E52)</f>
        <v/>
      </c>
      <c r="G101" t="str">
        <f>IF('Program 2'!F52="","",'Program 2'!F52)</f>
        <v/>
      </c>
      <c r="H101" t="str">
        <f>IF('Program 2'!G52="","",'Program 2'!G52)</f>
        <v/>
      </c>
      <c r="I101" t="str">
        <f>IF('Program 2'!H52="","",'Program 2'!H52)</f>
        <v/>
      </c>
      <c r="J101" t="str">
        <f>IF('Program 2'!I52="","",'Program 2'!I52)</f>
        <v/>
      </c>
      <c r="K101" t="str">
        <f>IF('Program 2'!J52="","",'Program 2'!J52)</f>
        <v/>
      </c>
      <c r="L101" t="str">
        <f>IF('Program 2'!K52="","",'Program 2'!K52)</f>
        <v/>
      </c>
      <c r="M101" s="63">
        <f>'Program 2'!L52</f>
        <v>0</v>
      </c>
      <c r="N101" s="64">
        <f>'Program 2'!M52</f>
        <v>0</v>
      </c>
      <c r="O101" s="64">
        <f>'Program 2'!N52</f>
        <v>0</v>
      </c>
      <c r="P101" s="64">
        <f>'Program 2'!O52</f>
        <v>0</v>
      </c>
      <c r="Q101" s="64">
        <f>'Program 2'!P52</f>
        <v>0</v>
      </c>
      <c r="R101" s="64">
        <f>'Program 2'!Q52</f>
        <v>0</v>
      </c>
      <c r="S101" s="64">
        <f>'Program 2'!R52</f>
        <v>0</v>
      </c>
      <c r="T101" s="64">
        <f>'Program 2'!S52</f>
        <v>0</v>
      </c>
      <c r="U101" s="64">
        <f>'Program 2'!T52</f>
        <v>0</v>
      </c>
      <c r="V101" s="64">
        <f>'Program 2'!U52</f>
        <v>0</v>
      </c>
      <c r="W101" s="64">
        <f>'Program 2'!V52</f>
        <v>0</v>
      </c>
      <c r="X101" s="64">
        <f>'Program 2'!W52</f>
        <v>0</v>
      </c>
      <c r="Y101" s="64">
        <f>'Program 2'!X52</f>
        <v>0</v>
      </c>
      <c r="Z101" s="64">
        <f>'Program 2'!Y52</f>
        <v>0</v>
      </c>
      <c r="AA101" s="7">
        <f>'Program 2'!Z52</f>
        <v>0</v>
      </c>
      <c r="AB101" t="str">
        <f>'Program 2'!AA52</f>
        <v/>
      </c>
      <c r="AC101" t="str">
        <f>'Program 2'!AB52</f>
        <v/>
      </c>
      <c r="AD101" t="str">
        <f>'Program 2'!AC52</f>
        <v/>
      </c>
      <c r="AE101" t="str">
        <f>'Program 2'!AD52</f>
        <v/>
      </c>
      <c r="AF101" t="str">
        <f>'Program 2'!AE52</f>
        <v/>
      </c>
      <c r="AG101" t="str">
        <f>'Program 2'!AF52</f>
        <v/>
      </c>
      <c r="AH101" t="str">
        <f>'Program 2'!AG52</f>
        <v/>
      </c>
      <c r="AI101" t="str">
        <f>'Program 2'!AH52</f>
        <v/>
      </c>
      <c r="AJ101" t="str">
        <f>'Program 2'!AI52</f>
        <v/>
      </c>
      <c r="AK101" t="str">
        <f>'Program 2'!AJ52</f>
        <v/>
      </c>
      <c r="AL101" t="str">
        <f>'Program 2'!AK52</f>
        <v/>
      </c>
      <c r="AM101" t="str">
        <f>'Program 2'!AL52</f>
        <v/>
      </c>
    </row>
    <row r="102" spans="2:39" x14ac:dyDescent="0.25">
      <c r="B102" t="str">
        <f>IF('Program 2'!A53="","",'Program 2'!A53)</f>
        <v>Program 2</v>
      </c>
      <c r="C102" t="str">
        <f>IF('Program 2'!B53="","",'Program 2'!B53)</f>
        <v/>
      </c>
      <c r="D102" t="str">
        <f>IF('Program 2'!C53="","",'Program 2'!C53)</f>
        <v/>
      </c>
      <c r="E102" t="str">
        <f>IF('Program 2'!D53="","",'Program 2'!D53)</f>
        <v/>
      </c>
      <c r="F102" t="str">
        <f>IF('Program 2'!E53="","",'Program 2'!E53)</f>
        <v/>
      </c>
      <c r="G102" t="str">
        <f>IF('Program 2'!F53="","",'Program 2'!F53)</f>
        <v/>
      </c>
      <c r="H102" t="str">
        <f>IF('Program 2'!G53="","",'Program 2'!G53)</f>
        <v/>
      </c>
      <c r="I102" t="str">
        <f>IF('Program 2'!H53="","",'Program 2'!H53)</f>
        <v/>
      </c>
      <c r="J102" t="str">
        <f>IF('Program 2'!I53="","",'Program 2'!I53)</f>
        <v/>
      </c>
      <c r="K102" t="str">
        <f>IF('Program 2'!J53="","",'Program 2'!J53)</f>
        <v/>
      </c>
      <c r="L102" t="str">
        <f>IF('Program 2'!K53="","",'Program 2'!K53)</f>
        <v/>
      </c>
      <c r="M102" s="63">
        <f>'Program 2'!L53</f>
        <v>0</v>
      </c>
      <c r="N102" s="64">
        <f>'Program 2'!M53</f>
        <v>0</v>
      </c>
      <c r="O102" s="64">
        <f>'Program 2'!N53</f>
        <v>0</v>
      </c>
      <c r="P102" s="64">
        <f>'Program 2'!O53</f>
        <v>0</v>
      </c>
      <c r="Q102" s="64">
        <f>'Program 2'!P53</f>
        <v>0</v>
      </c>
      <c r="R102" s="64">
        <f>'Program 2'!Q53</f>
        <v>0</v>
      </c>
      <c r="S102" s="64">
        <f>'Program 2'!R53</f>
        <v>0</v>
      </c>
      <c r="T102" s="64">
        <f>'Program 2'!S53</f>
        <v>0</v>
      </c>
      <c r="U102" s="64">
        <f>'Program 2'!T53</f>
        <v>0</v>
      </c>
      <c r="V102" s="64">
        <f>'Program 2'!U53</f>
        <v>0</v>
      </c>
      <c r="W102" s="64">
        <f>'Program 2'!V53</f>
        <v>0</v>
      </c>
      <c r="X102" s="64">
        <f>'Program 2'!W53</f>
        <v>0</v>
      </c>
      <c r="Y102" s="64">
        <f>'Program 2'!X53</f>
        <v>0</v>
      </c>
      <c r="Z102" s="64">
        <f>'Program 2'!Y53</f>
        <v>0</v>
      </c>
      <c r="AA102" s="7">
        <f>'Program 2'!Z53</f>
        <v>0</v>
      </c>
      <c r="AB102" t="str">
        <f>'Program 2'!AA53</f>
        <v/>
      </c>
      <c r="AC102" t="str">
        <f>'Program 2'!AB53</f>
        <v/>
      </c>
      <c r="AD102" t="str">
        <f>'Program 2'!AC53</f>
        <v/>
      </c>
      <c r="AE102" t="str">
        <f>'Program 2'!AD53</f>
        <v/>
      </c>
      <c r="AF102" t="str">
        <f>'Program 2'!AE53</f>
        <v/>
      </c>
      <c r="AG102" t="str">
        <f>'Program 2'!AF53</f>
        <v/>
      </c>
      <c r="AH102" t="str">
        <f>'Program 2'!AG53</f>
        <v/>
      </c>
      <c r="AI102" t="str">
        <f>'Program 2'!AH53</f>
        <v/>
      </c>
      <c r="AJ102" t="str">
        <f>'Program 2'!AI53</f>
        <v/>
      </c>
      <c r="AK102" t="str">
        <f>'Program 2'!AJ53</f>
        <v/>
      </c>
      <c r="AL102" t="str">
        <f>'Program 2'!AK53</f>
        <v/>
      </c>
      <c r="AM102" t="str">
        <f>'Program 2'!AL53</f>
        <v/>
      </c>
    </row>
    <row r="103" spans="2:39" x14ac:dyDescent="0.25">
      <c r="B103" t="str">
        <f>IF('Program 2'!A54="","",'Program 2'!A54)</f>
        <v>Program 2</v>
      </c>
      <c r="C103" t="str">
        <f>IF('Program 2'!B54="","",'Program 2'!B54)</f>
        <v/>
      </c>
      <c r="D103" t="str">
        <f>IF('Program 2'!C54="","",'Program 2'!C54)</f>
        <v/>
      </c>
      <c r="E103" t="str">
        <f>IF('Program 2'!D54="","",'Program 2'!D54)</f>
        <v/>
      </c>
      <c r="F103" t="str">
        <f>IF('Program 2'!E54="","",'Program 2'!E54)</f>
        <v/>
      </c>
      <c r="G103" t="str">
        <f>IF('Program 2'!F54="","",'Program 2'!F54)</f>
        <v/>
      </c>
      <c r="H103" t="str">
        <f>IF('Program 2'!G54="","",'Program 2'!G54)</f>
        <v/>
      </c>
      <c r="I103" t="str">
        <f>IF('Program 2'!H54="","",'Program 2'!H54)</f>
        <v/>
      </c>
      <c r="J103" t="str">
        <f>IF('Program 2'!I54="","",'Program 2'!I54)</f>
        <v/>
      </c>
      <c r="K103" t="str">
        <f>IF('Program 2'!J54="","",'Program 2'!J54)</f>
        <v/>
      </c>
      <c r="L103" t="str">
        <f>IF('Program 2'!K54="","",'Program 2'!K54)</f>
        <v/>
      </c>
      <c r="M103" s="63">
        <f>'Program 2'!L54</f>
        <v>0</v>
      </c>
      <c r="N103" s="64">
        <f>'Program 2'!M54</f>
        <v>0</v>
      </c>
      <c r="O103" s="64">
        <f>'Program 2'!N54</f>
        <v>0</v>
      </c>
      <c r="P103" s="64">
        <f>'Program 2'!O54</f>
        <v>0</v>
      </c>
      <c r="Q103" s="64">
        <f>'Program 2'!P54</f>
        <v>0</v>
      </c>
      <c r="R103" s="64">
        <f>'Program 2'!Q54</f>
        <v>0</v>
      </c>
      <c r="S103" s="64">
        <f>'Program 2'!R54</f>
        <v>0</v>
      </c>
      <c r="T103" s="64">
        <f>'Program 2'!S54</f>
        <v>0</v>
      </c>
      <c r="U103" s="64">
        <f>'Program 2'!T54</f>
        <v>0</v>
      </c>
      <c r="V103" s="64">
        <f>'Program 2'!U54</f>
        <v>0</v>
      </c>
      <c r="W103" s="64">
        <f>'Program 2'!V54</f>
        <v>0</v>
      </c>
      <c r="X103" s="64">
        <f>'Program 2'!W54</f>
        <v>0</v>
      </c>
      <c r="Y103" s="64">
        <f>'Program 2'!X54</f>
        <v>0</v>
      </c>
      <c r="Z103" s="64">
        <f>'Program 2'!Y54</f>
        <v>0</v>
      </c>
      <c r="AA103" s="7">
        <f>'Program 2'!Z54</f>
        <v>0</v>
      </c>
      <c r="AB103" t="str">
        <f>'Program 2'!AA54</f>
        <v/>
      </c>
      <c r="AC103" t="str">
        <f>'Program 2'!AB54</f>
        <v/>
      </c>
      <c r="AD103" t="str">
        <f>'Program 2'!AC54</f>
        <v/>
      </c>
      <c r="AE103" t="str">
        <f>'Program 2'!AD54</f>
        <v/>
      </c>
      <c r="AF103" t="str">
        <f>'Program 2'!AE54</f>
        <v/>
      </c>
      <c r="AG103" t="str">
        <f>'Program 2'!AF54</f>
        <v/>
      </c>
      <c r="AH103" t="str">
        <f>'Program 2'!AG54</f>
        <v/>
      </c>
      <c r="AI103" t="str">
        <f>'Program 2'!AH54</f>
        <v/>
      </c>
      <c r="AJ103" t="str">
        <f>'Program 2'!AI54</f>
        <v/>
      </c>
      <c r="AK103" t="str">
        <f>'Program 2'!AJ54</f>
        <v/>
      </c>
      <c r="AL103" t="str">
        <f>'Program 2'!AK54</f>
        <v/>
      </c>
      <c r="AM103" t="str">
        <f>'Program 2'!AL54</f>
        <v/>
      </c>
    </row>
    <row r="104" spans="2:39" x14ac:dyDescent="0.25">
      <c r="B104" t="str">
        <f>IF('Program 2'!A55="","",'Program 2'!A55)</f>
        <v>Program 2</v>
      </c>
      <c r="C104" t="str">
        <f>IF('Program 2'!B55="","",'Program 2'!B55)</f>
        <v/>
      </c>
      <c r="D104" t="str">
        <f>IF('Program 2'!C55="","",'Program 2'!C55)</f>
        <v/>
      </c>
      <c r="E104" t="str">
        <f>IF('Program 2'!D55="","",'Program 2'!D55)</f>
        <v/>
      </c>
      <c r="F104" t="str">
        <f>IF('Program 2'!E55="","",'Program 2'!E55)</f>
        <v/>
      </c>
      <c r="G104" t="str">
        <f>IF('Program 2'!F55="","",'Program 2'!F55)</f>
        <v/>
      </c>
      <c r="H104" t="str">
        <f>IF('Program 2'!G55="","",'Program 2'!G55)</f>
        <v/>
      </c>
      <c r="I104" t="str">
        <f>IF('Program 2'!H55="","",'Program 2'!H55)</f>
        <v/>
      </c>
      <c r="J104" t="str">
        <f>IF('Program 2'!I55="","",'Program 2'!I55)</f>
        <v/>
      </c>
      <c r="K104" t="str">
        <f>IF('Program 2'!J55="","",'Program 2'!J55)</f>
        <v/>
      </c>
      <c r="L104" t="str">
        <f>IF('Program 2'!K55="","",'Program 2'!K55)</f>
        <v/>
      </c>
      <c r="M104" s="63">
        <f>'Program 2'!L55</f>
        <v>0</v>
      </c>
      <c r="N104" s="64">
        <f>'Program 2'!M55</f>
        <v>0</v>
      </c>
      <c r="O104" s="64">
        <f>'Program 2'!N55</f>
        <v>0</v>
      </c>
      <c r="P104" s="64">
        <f>'Program 2'!O55</f>
        <v>0</v>
      </c>
      <c r="Q104" s="64">
        <f>'Program 2'!P55</f>
        <v>0</v>
      </c>
      <c r="R104" s="64">
        <f>'Program 2'!Q55</f>
        <v>0</v>
      </c>
      <c r="S104" s="64">
        <f>'Program 2'!R55</f>
        <v>0</v>
      </c>
      <c r="T104" s="64">
        <f>'Program 2'!S55</f>
        <v>0</v>
      </c>
      <c r="U104" s="64">
        <f>'Program 2'!T55</f>
        <v>0</v>
      </c>
      <c r="V104" s="64">
        <f>'Program 2'!U55</f>
        <v>0</v>
      </c>
      <c r="W104" s="64">
        <f>'Program 2'!V55</f>
        <v>0</v>
      </c>
      <c r="X104" s="64">
        <f>'Program 2'!W55</f>
        <v>0</v>
      </c>
      <c r="Y104" s="64">
        <f>'Program 2'!X55</f>
        <v>0</v>
      </c>
      <c r="Z104" s="64">
        <f>'Program 2'!Y55</f>
        <v>0</v>
      </c>
      <c r="AA104" s="7">
        <f>'Program 2'!Z55</f>
        <v>0</v>
      </c>
      <c r="AB104" t="str">
        <f>'Program 2'!AA55</f>
        <v/>
      </c>
      <c r="AC104" t="str">
        <f>'Program 2'!AB55</f>
        <v/>
      </c>
      <c r="AD104" t="str">
        <f>'Program 2'!AC55</f>
        <v/>
      </c>
      <c r="AE104" t="str">
        <f>'Program 2'!AD55</f>
        <v/>
      </c>
      <c r="AF104" t="str">
        <f>'Program 2'!AE55</f>
        <v/>
      </c>
      <c r="AG104" t="str">
        <f>'Program 2'!AF55</f>
        <v/>
      </c>
      <c r="AH104" t="str">
        <f>'Program 2'!AG55</f>
        <v/>
      </c>
      <c r="AI104" t="str">
        <f>'Program 2'!AH55</f>
        <v/>
      </c>
      <c r="AJ104" t="str">
        <f>'Program 2'!AI55</f>
        <v/>
      </c>
      <c r="AK104" t="str">
        <f>'Program 2'!AJ55</f>
        <v/>
      </c>
      <c r="AL104" t="str">
        <f>'Program 2'!AK55</f>
        <v/>
      </c>
      <c r="AM104" t="str">
        <f>'Program 2'!AL55</f>
        <v/>
      </c>
    </row>
    <row r="105" spans="2:39" x14ac:dyDescent="0.25">
      <c r="B105" t="str">
        <f>IF('Program 2'!A56="","",'Program 2'!A56)</f>
        <v>Program 2</v>
      </c>
      <c r="C105" t="str">
        <f>IF('Program 2'!B56="","",'Program 2'!B56)</f>
        <v/>
      </c>
      <c r="D105" t="str">
        <f>IF('Program 2'!C56="","",'Program 2'!C56)</f>
        <v/>
      </c>
      <c r="E105" t="str">
        <f>IF('Program 2'!D56="","",'Program 2'!D56)</f>
        <v/>
      </c>
      <c r="F105" t="str">
        <f>IF('Program 2'!E56="","",'Program 2'!E56)</f>
        <v/>
      </c>
      <c r="G105" t="str">
        <f>IF('Program 2'!F56="","",'Program 2'!F56)</f>
        <v/>
      </c>
      <c r="H105" t="str">
        <f>IF('Program 2'!G56="","",'Program 2'!G56)</f>
        <v/>
      </c>
      <c r="I105" t="str">
        <f>IF('Program 2'!H56="","",'Program 2'!H56)</f>
        <v/>
      </c>
      <c r="J105" t="str">
        <f>IF('Program 2'!I56="","",'Program 2'!I56)</f>
        <v/>
      </c>
      <c r="K105" t="str">
        <f>IF('Program 2'!J56="","",'Program 2'!J56)</f>
        <v/>
      </c>
      <c r="L105" t="str">
        <f>IF('Program 2'!K56="","",'Program 2'!K56)</f>
        <v/>
      </c>
      <c r="M105" s="63">
        <f>'Program 2'!L56</f>
        <v>0</v>
      </c>
      <c r="N105" s="64">
        <f>'Program 2'!M56</f>
        <v>0</v>
      </c>
      <c r="O105" s="64">
        <f>'Program 2'!N56</f>
        <v>0</v>
      </c>
      <c r="P105" s="64">
        <f>'Program 2'!O56</f>
        <v>0</v>
      </c>
      <c r="Q105" s="64">
        <f>'Program 2'!P56</f>
        <v>0</v>
      </c>
      <c r="R105" s="64">
        <f>'Program 2'!Q56</f>
        <v>0</v>
      </c>
      <c r="S105" s="64">
        <f>'Program 2'!R56</f>
        <v>0</v>
      </c>
      <c r="T105" s="64">
        <f>'Program 2'!S56</f>
        <v>0</v>
      </c>
      <c r="U105" s="64">
        <f>'Program 2'!T56</f>
        <v>0</v>
      </c>
      <c r="V105" s="64">
        <f>'Program 2'!U56</f>
        <v>0</v>
      </c>
      <c r="W105" s="64">
        <f>'Program 2'!V56</f>
        <v>0</v>
      </c>
      <c r="X105" s="64">
        <f>'Program 2'!W56</f>
        <v>0</v>
      </c>
      <c r="Y105" s="64">
        <f>'Program 2'!X56</f>
        <v>0</v>
      </c>
      <c r="Z105" s="64">
        <f>'Program 2'!Y56</f>
        <v>0</v>
      </c>
      <c r="AA105" s="7">
        <f>'Program 2'!Z56</f>
        <v>0</v>
      </c>
      <c r="AB105" t="str">
        <f>'Program 2'!AA56</f>
        <v/>
      </c>
      <c r="AC105" t="str">
        <f>'Program 2'!AB56</f>
        <v/>
      </c>
      <c r="AD105" t="str">
        <f>'Program 2'!AC56</f>
        <v/>
      </c>
      <c r="AE105" t="str">
        <f>'Program 2'!AD56</f>
        <v/>
      </c>
      <c r="AF105" t="str">
        <f>'Program 2'!AE56</f>
        <v/>
      </c>
      <c r="AG105" t="str">
        <f>'Program 2'!AF56</f>
        <v/>
      </c>
      <c r="AH105" t="str">
        <f>'Program 2'!AG56</f>
        <v/>
      </c>
      <c r="AI105" t="str">
        <f>'Program 2'!AH56</f>
        <v/>
      </c>
      <c r="AJ105" t="str">
        <f>'Program 2'!AI56</f>
        <v/>
      </c>
      <c r="AK105" t="str">
        <f>'Program 2'!AJ56</f>
        <v/>
      </c>
      <c r="AL105" t="str">
        <f>'Program 2'!AK56</f>
        <v/>
      </c>
      <c r="AM105" t="str">
        <f>'Program 2'!AL56</f>
        <v/>
      </c>
    </row>
    <row r="106" spans="2:39" x14ac:dyDescent="0.25">
      <c r="B106" t="str">
        <f>IF('Program 2'!A57="","",'Program 2'!A57)</f>
        <v>Program 2</v>
      </c>
      <c r="C106" t="str">
        <f>IF('Program 2'!B57="","",'Program 2'!B57)</f>
        <v/>
      </c>
      <c r="D106" t="str">
        <f>IF('Program 2'!C57="","",'Program 2'!C57)</f>
        <v/>
      </c>
      <c r="E106" t="str">
        <f>IF('Program 2'!D57="","",'Program 2'!D57)</f>
        <v/>
      </c>
      <c r="F106" t="str">
        <f>IF('Program 2'!E57="","",'Program 2'!E57)</f>
        <v/>
      </c>
      <c r="G106" t="str">
        <f>IF('Program 2'!F57="","",'Program 2'!F57)</f>
        <v/>
      </c>
      <c r="H106" t="str">
        <f>IF('Program 2'!G57="","",'Program 2'!G57)</f>
        <v/>
      </c>
      <c r="I106" t="str">
        <f>IF('Program 2'!H57="","",'Program 2'!H57)</f>
        <v/>
      </c>
      <c r="J106" t="str">
        <f>IF('Program 2'!I57="","",'Program 2'!I57)</f>
        <v/>
      </c>
      <c r="K106" t="str">
        <f>IF('Program 2'!J57="","",'Program 2'!J57)</f>
        <v/>
      </c>
      <c r="L106" t="str">
        <f>IF('Program 2'!K57="","",'Program 2'!K57)</f>
        <v/>
      </c>
      <c r="M106" s="63">
        <f>'Program 2'!L57</f>
        <v>0</v>
      </c>
      <c r="N106" s="64">
        <f>'Program 2'!M57</f>
        <v>0</v>
      </c>
      <c r="O106" s="64">
        <f>'Program 2'!N57</f>
        <v>0</v>
      </c>
      <c r="P106" s="64">
        <f>'Program 2'!O57</f>
        <v>0</v>
      </c>
      <c r="Q106" s="64">
        <f>'Program 2'!P57</f>
        <v>0</v>
      </c>
      <c r="R106" s="64">
        <f>'Program 2'!Q57</f>
        <v>0</v>
      </c>
      <c r="S106" s="64">
        <f>'Program 2'!R57</f>
        <v>0</v>
      </c>
      <c r="T106" s="64">
        <f>'Program 2'!S57</f>
        <v>0</v>
      </c>
      <c r="U106" s="64">
        <f>'Program 2'!T57</f>
        <v>0</v>
      </c>
      <c r="V106" s="64">
        <f>'Program 2'!U57</f>
        <v>0</v>
      </c>
      <c r="W106" s="64">
        <f>'Program 2'!V57</f>
        <v>0</v>
      </c>
      <c r="X106" s="64">
        <f>'Program 2'!W57</f>
        <v>0</v>
      </c>
      <c r="Y106" s="64">
        <f>'Program 2'!X57</f>
        <v>0</v>
      </c>
      <c r="Z106" s="64">
        <f>'Program 2'!Y57</f>
        <v>0</v>
      </c>
      <c r="AA106" s="7">
        <f>'Program 2'!Z57</f>
        <v>0</v>
      </c>
      <c r="AB106" t="str">
        <f>'Program 2'!AA57</f>
        <v/>
      </c>
      <c r="AC106" t="str">
        <f>'Program 2'!AB57</f>
        <v/>
      </c>
      <c r="AD106" t="str">
        <f>'Program 2'!AC57</f>
        <v/>
      </c>
      <c r="AE106" t="str">
        <f>'Program 2'!AD57</f>
        <v/>
      </c>
      <c r="AF106" t="str">
        <f>'Program 2'!AE57</f>
        <v/>
      </c>
      <c r="AG106" t="str">
        <f>'Program 2'!AF57</f>
        <v/>
      </c>
      <c r="AH106" t="str">
        <f>'Program 2'!AG57</f>
        <v/>
      </c>
      <c r="AI106" t="str">
        <f>'Program 2'!AH57</f>
        <v/>
      </c>
      <c r="AJ106" t="str">
        <f>'Program 2'!AI57</f>
        <v/>
      </c>
      <c r="AK106" t="str">
        <f>'Program 2'!AJ57</f>
        <v/>
      </c>
      <c r="AL106" t="str">
        <f>'Program 2'!AK57</f>
        <v/>
      </c>
      <c r="AM106" t="str">
        <f>'Program 2'!AL57</f>
        <v/>
      </c>
    </row>
    <row r="107" spans="2:39" x14ac:dyDescent="0.25">
      <c r="B107" t="str">
        <f>IF('Program 2'!A58="","",'Program 2'!A58)</f>
        <v>Program 2</v>
      </c>
      <c r="C107" t="str">
        <f>IF('Program 2'!B58="","",'Program 2'!B58)</f>
        <v/>
      </c>
      <c r="D107" t="str">
        <f>IF('Program 2'!C58="","",'Program 2'!C58)</f>
        <v/>
      </c>
      <c r="E107" t="str">
        <f>IF('Program 2'!D58="","",'Program 2'!D58)</f>
        <v/>
      </c>
      <c r="F107" t="str">
        <f>IF('Program 2'!E58="","",'Program 2'!E58)</f>
        <v/>
      </c>
      <c r="G107" t="str">
        <f>IF('Program 2'!F58="","",'Program 2'!F58)</f>
        <v/>
      </c>
      <c r="H107" t="str">
        <f>IF('Program 2'!G58="","",'Program 2'!G58)</f>
        <v/>
      </c>
      <c r="I107" t="str">
        <f>IF('Program 2'!H58="","",'Program 2'!H58)</f>
        <v/>
      </c>
      <c r="J107" t="str">
        <f>IF('Program 2'!I58="","",'Program 2'!I58)</f>
        <v/>
      </c>
      <c r="K107" t="str">
        <f>IF('Program 2'!J58="","",'Program 2'!J58)</f>
        <v/>
      </c>
      <c r="L107" t="str">
        <f>IF('Program 2'!K58="","",'Program 2'!K58)</f>
        <v/>
      </c>
      <c r="M107" s="63">
        <f>'Program 2'!L58</f>
        <v>0</v>
      </c>
      <c r="N107" s="64">
        <f>'Program 2'!M58</f>
        <v>0</v>
      </c>
      <c r="O107" s="64">
        <f>'Program 2'!N58</f>
        <v>0</v>
      </c>
      <c r="P107" s="64">
        <f>'Program 2'!O58</f>
        <v>0</v>
      </c>
      <c r="Q107" s="64">
        <f>'Program 2'!P58</f>
        <v>0</v>
      </c>
      <c r="R107" s="64">
        <f>'Program 2'!Q58</f>
        <v>0</v>
      </c>
      <c r="S107" s="64">
        <f>'Program 2'!R58</f>
        <v>0</v>
      </c>
      <c r="T107" s="64">
        <f>'Program 2'!S58</f>
        <v>0</v>
      </c>
      <c r="U107" s="64">
        <f>'Program 2'!T58</f>
        <v>0</v>
      </c>
      <c r="V107" s="64">
        <f>'Program 2'!U58</f>
        <v>0</v>
      </c>
      <c r="W107" s="64">
        <f>'Program 2'!V58</f>
        <v>0</v>
      </c>
      <c r="X107" s="64">
        <f>'Program 2'!W58</f>
        <v>0</v>
      </c>
      <c r="Y107" s="64">
        <f>'Program 2'!X58</f>
        <v>0</v>
      </c>
      <c r="Z107" s="64">
        <f>'Program 2'!Y58</f>
        <v>0</v>
      </c>
      <c r="AA107" s="7">
        <f>'Program 2'!Z58</f>
        <v>0</v>
      </c>
      <c r="AB107" t="str">
        <f>'Program 2'!AA58</f>
        <v/>
      </c>
      <c r="AC107" t="str">
        <f>'Program 2'!AB58</f>
        <v/>
      </c>
      <c r="AD107" t="str">
        <f>'Program 2'!AC58</f>
        <v/>
      </c>
      <c r="AE107" t="str">
        <f>'Program 2'!AD58</f>
        <v/>
      </c>
      <c r="AF107" t="str">
        <f>'Program 2'!AE58</f>
        <v/>
      </c>
      <c r="AG107" t="str">
        <f>'Program 2'!AF58</f>
        <v/>
      </c>
      <c r="AH107" t="str">
        <f>'Program 2'!AG58</f>
        <v/>
      </c>
      <c r="AI107" t="str">
        <f>'Program 2'!AH58</f>
        <v/>
      </c>
      <c r="AJ107" t="str">
        <f>'Program 2'!AI58</f>
        <v/>
      </c>
      <c r="AK107" t="str">
        <f>'Program 2'!AJ58</f>
        <v/>
      </c>
      <c r="AL107" t="str">
        <f>'Program 2'!AK58</f>
        <v/>
      </c>
      <c r="AM107" t="str">
        <f>'Program 2'!AL58</f>
        <v/>
      </c>
    </row>
    <row r="108" spans="2:39" x14ac:dyDescent="0.25">
      <c r="B108" t="str">
        <f>IF('Program 2'!A59="","",'Program 2'!A59)</f>
        <v>Program 2</v>
      </c>
      <c r="C108" t="str">
        <f>IF('Program 2'!B59="","",'Program 2'!B59)</f>
        <v/>
      </c>
      <c r="D108" t="str">
        <f>IF('Program 2'!C59="","",'Program 2'!C59)</f>
        <v/>
      </c>
      <c r="E108" t="str">
        <f>IF('Program 2'!D59="","",'Program 2'!D59)</f>
        <v/>
      </c>
      <c r="F108" t="str">
        <f>IF('Program 2'!E59="","",'Program 2'!E59)</f>
        <v/>
      </c>
      <c r="G108" t="str">
        <f>IF('Program 2'!F59="","",'Program 2'!F59)</f>
        <v/>
      </c>
      <c r="H108" t="str">
        <f>IF('Program 2'!G59="","",'Program 2'!G59)</f>
        <v/>
      </c>
      <c r="I108" t="str">
        <f>IF('Program 2'!H59="","",'Program 2'!H59)</f>
        <v/>
      </c>
      <c r="J108" t="str">
        <f>IF('Program 2'!I59="","",'Program 2'!I59)</f>
        <v/>
      </c>
      <c r="K108" t="str">
        <f>IF('Program 2'!J59="","",'Program 2'!J59)</f>
        <v/>
      </c>
      <c r="L108" t="str">
        <f>IF('Program 2'!K59="","",'Program 2'!K59)</f>
        <v/>
      </c>
      <c r="M108" s="63">
        <f>'Program 2'!L59</f>
        <v>0</v>
      </c>
      <c r="N108" s="64">
        <f>'Program 2'!M59</f>
        <v>0</v>
      </c>
      <c r="O108" s="64">
        <f>'Program 2'!N59</f>
        <v>0</v>
      </c>
      <c r="P108" s="64">
        <f>'Program 2'!O59</f>
        <v>0</v>
      </c>
      <c r="Q108" s="64">
        <f>'Program 2'!P59</f>
        <v>0</v>
      </c>
      <c r="R108" s="64">
        <f>'Program 2'!Q59</f>
        <v>0</v>
      </c>
      <c r="S108" s="64">
        <f>'Program 2'!R59</f>
        <v>0</v>
      </c>
      <c r="T108" s="64">
        <f>'Program 2'!S59</f>
        <v>0</v>
      </c>
      <c r="U108" s="64">
        <f>'Program 2'!T59</f>
        <v>0</v>
      </c>
      <c r="V108" s="64">
        <f>'Program 2'!U59</f>
        <v>0</v>
      </c>
      <c r="W108" s="64">
        <f>'Program 2'!V59</f>
        <v>0</v>
      </c>
      <c r="X108" s="64">
        <f>'Program 2'!W59</f>
        <v>0</v>
      </c>
      <c r="Y108" s="64">
        <f>'Program 2'!X59</f>
        <v>0</v>
      </c>
      <c r="Z108" s="64">
        <f>'Program 2'!Y59</f>
        <v>0</v>
      </c>
      <c r="AA108" s="7">
        <f>'Program 2'!Z59</f>
        <v>0</v>
      </c>
      <c r="AB108" t="str">
        <f>'Program 2'!AA59</f>
        <v/>
      </c>
      <c r="AC108" t="str">
        <f>'Program 2'!AB59</f>
        <v/>
      </c>
      <c r="AD108" t="str">
        <f>'Program 2'!AC59</f>
        <v/>
      </c>
      <c r="AE108" t="str">
        <f>'Program 2'!AD59</f>
        <v/>
      </c>
      <c r="AF108" t="str">
        <f>'Program 2'!AE59</f>
        <v/>
      </c>
      <c r="AG108" t="str">
        <f>'Program 2'!AF59</f>
        <v/>
      </c>
      <c r="AH108" t="str">
        <f>'Program 2'!AG59</f>
        <v/>
      </c>
      <c r="AI108" t="str">
        <f>'Program 2'!AH59</f>
        <v/>
      </c>
      <c r="AJ108" t="str">
        <f>'Program 2'!AI59</f>
        <v/>
      </c>
      <c r="AK108" t="str">
        <f>'Program 2'!AJ59</f>
        <v/>
      </c>
      <c r="AL108" t="str">
        <f>'Program 2'!AK59</f>
        <v/>
      </c>
      <c r="AM108" t="str">
        <f>'Program 2'!AL59</f>
        <v/>
      </c>
    </row>
    <row r="109" spans="2:39" x14ac:dyDescent="0.25">
      <c r="B109" t="str">
        <f>IF('Program 2'!A60="","",'Program 2'!A60)</f>
        <v>Program 2</v>
      </c>
      <c r="C109" t="str">
        <f>IF('Program 2'!B60="","",'Program 2'!B60)</f>
        <v/>
      </c>
      <c r="D109" t="str">
        <f>IF('Program 2'!C60="","",'Program 2'!C60)</f>
        <v/>
      </c>
      <c r="E109" t="str">
        <f>IF('Program 2'!D60="","",'Program 2'!D60)</f>
        <v/>
      </c>
      <c r="F109" t="str">
        <f>IF('Program 2'!E60="","",'Program 2'!E60)</f>
        <v/>
      </c>
      <c r="G109" t="str">
        <f>IF('Program 2'!F60="","",'Program 2'!F60)</f>
        <v/>
      </c>
      <c r="H109" t="str">
        <f>IF('Program 2'!G60="","",'Program 2'!G60)</f>
        <v/>
      </c>
      <c r="I109" t="str">
        <f>IF('Program 2'!H60="","",'Program 2'!H60)</f>
        <v/>
      </c>
      <c r="J109" t="str">
        <f>IF('Program 2'!I60="","",'Program 2'!I60)</f>
        <v/>
      </c>
      <c r="K109" t="str">
        <f>IF('Program 2'!J60="","",'Program 2'!J60)</f>
        <v/>
      </c>
      <c r="L109" t="str">
        <f>IF('Program 2'!K60="","",'Program 2'!K60)</f>
        <v/>
      </c>
      <c r="M109" s="63">
        <f>'Program 2'!L60</f>
        <v>0</v>
      </c>
      <c r="N109" s="64">
        <f>'Program 2'!M60</f>
        <v>0</v>
      </c>
      <c r="O109" s="64">
        <f>'Program 2'!N60</f>
        <v>0</v>
      </c>
      <c r="P109" s="64">
        <f>'Program 2'!O60</f>
        <v>0</v>
      </c>
      <c r="Q109" s="64">
        <f>'Program 2'!P60</f>
        <v>0</v>
      </c>
      <c r="R109" s="64">
        <f>'Program 2'!Q60</f>
        <v>0</v>
      </c>
      <c r="S109" s="64">
        <f>'Program 2'!R60</f>
        <v>0</v>
      </c>
      <c r="T109" s="64">
        <f>'Program 2'!S60</f>
        <v>0</v>
      </c>
      <c r="U109" s="64">
        <f>'Program 2'!T60</f>
        <v>0</v>
      </c>
      <c r="V109" s="64">
        <f>'Program 2'!U60</f>
        <v>0</v>
      </c>
      <c r="W109" s="64">
        <f>'Program 2'!V60</f>
        <v>0</v>
      </c>
      <c r="X109" s="64">
        <f>'Program 2'!W60</f>
        <v>0</v>
      </c>
      <c r="Y109" s="64">
        <f>'Program 2'!X60</f>
        <v>0</v>
      </c>
      <c r="Z109" s="64">
        <f>'Program 2'!Y60</f>
        <v>0</v>
      </c>
      <c r="AA109" s="7">
        <f>'Program 2'!Z60</f>
        <v>0</v>
      </c>
      <c r="AB109" t="str">
        <f>'Program 2'!AA60</f>
        <v/>
      </c>
      <c r="AC109" t="str">
        <f>'Program 2'!AB60</f>
        <v/>
      </c>
      <c r="AD109" t="str">
        <f>'Program 2'!AC60</f>
        <v/>
      </c>
      <c r="AE109" t="str">
        <f>'Program 2'!AD60</f>
        <v/>
      </c>
      <c r="AF109" t="str">
        <f>'Program 2'!AE60</f>
        <v/>
      </c>
      <c r="AG109" t="str">
        <f>'Program 2'!AF60</f>
        <v/>
      </c>
      <c r="AH109" t="str">
        <f>'Program 2'!AG60</f>
        <v/>
      </c>
      <c r="AI109" t="str">
        <f>'Program 2'!AH60</f>
        <v/>
      </c>
      <c r="AJ109" t="str">
        <f>'Program 2'!AI60</f>
        <v/>
      </c>
      <c r="AK109" t="str">
        <f>'Program 2'!AJ60</f>
        <v/>
      </c>
      <c r="AL109" t="str">
        <f>'Program 2'!AK60</f>
        <v/>
      </c>
      <c r="AM109" t="str">
        <f>'Program 2'!AL60</f>
        <v/>
      </c>
    </row>
    <row r="110" spans="2:39" x14ac:dyDescent="0.25">
      <c r="B110" t="str">
        <f>IF('Program 2'!A61="","",'Program 2'!A61)</f>
        <v>Program 2</v>
      </c>
      <c r="C110" t="str">
        <f>IF('Program 2'!B61="","",'Program 2'!B61)</f>
        <v/>
      </c>
      <c r="D110" t="str">
        <f>IF('Program 2'!C61="","",'Program 2'!C61)</f>
        <v/>
      </c>
      <c r="E110" t="str">
        <f>IF('Program 2'!D61="","",'Program 2'!D61)</f>
        <v/>
      </c>
      <c r="F110" t="str">
        <f>IF('Program 2'!E61="","",'Program 2'!E61)</f>
        <v/>
      </c>
      <c r="G110" t="str">
        <f>IF('Program 2'!F61="","",'Program 2'!F61)</f>
        <v/>
      </c>
      <c r="H110" t="str">
        <f>IF('Program 2'!G61="","",'Program 2'!G61)</f>
        <v/>
      </c>
      <c r="I110" t="str">
        <f>IF('Program 2'!H61="","",'Program 2'!H61)</f>
        <v/>
      </c>
      <c r="J110" t="str">
        <f>IF('Program 2'!I61="","",'Program 2'!I61)</f>
        <v/>
      </c>
      <c r="K110" t="str">
        <f>IF('Program 2'!J61="","",'Program 2'!J61)</f>
        <v/>
      </c>
      <c r="L110" t="str">
        <f>IF('Program 2'!K61="","",'Program 2'!K61)</f>
        <v/>
      </c>
      <c r="M110" s="63">
        <f>'Program 2'!L61</f>
        <v>0</v>
      </c>
      <c r="N110" s="64">
        <f>'Program 2'!M61</f>
        <v>0</v>
      </c>
      <c r="O110" s="64">
        <f>'Program 2'!N61</f>
        <v>0</v>
      </c>
      <c r="P110" s="64">
        <f>'Program 2'!O61</f>
        <v>0</v>
      </c>
      <c r="Q110" s="64">
        <f>'Program 2'!P61</f>
        <v>0</v>
      </c>
      <c r="R110" s="64">
        <f>'Program 2'!Q61</f>
        <v>0</v>
      </c>
      <c r="S110" s="64">
        <f>'Program 2'!R61</f>
        <v>0</v>
      </c>
      <c r="T110" s="64">
        <f>'Program 2'!S61</f>
        <v>0</v>
      </c>
      <c r="U110" s="64">
        <f>'Program 2'!T61</f>
        <v>0</v>
      </c>
      <c r="V110" s="64">
        <f>'Program 2'!U61</f>
        <v>0</v>
      </c>
      <c r="W110" s="64">
        <f>'Program 2'!V61</f>
        <v>0</v>
      </c>
      <c r="X110" s="64">
        <f>'Program 2'!W61</f>
        <v>0</v>
      </c>
      <c r="Y110" s="64">
        <f>'Program 2'!X61</f>
        <v>0</v>
      </c>
      <c r="Z110" s="64">
        <f>'Program 2'!Y61</f>
        <v>0</v>
      </c>
      <c r="AA110" s="7">
        <f>'Program 2'!Z61</f>
        <v>0</v>
      </c>
      <c r="AB110" t="str">
        <f>'Program 2'!AA61</f>
        <v/>
      </c>
      <c r="AC110" t="str">
        <f>'Program 2'!AB61</f>
        <v/>
      </c>
      <c r="AD110" t="str">
        <f>'Program 2'!AC61</f>
        <v/>
      </c>
      <c r="AE110" t="str">
        <f>'Program 2'!AD61</f>
        <v/>
      </c>
      <c r="AF110" t="str">
        <f>'Program 2'!AE61</f>
        <v/>
      </c>
      <c r="AG110" t="str">
        <f>'Program 2'!AF61</f>
        <v/>
      </c>
      <c r="AH110" t="str">
        <f>'Program 2'!AG61</f>
        <v/>
      </c>
      <c r="AI110" t="str">
        <f>'Program 2'!AH61</f>
        <v/>
      </c>
      <c r="AJ110" t="str">
        <f>'Program 2'!AI61</f>
        <v/>
      </c>
      <c r="AK110" t="str">
        <f>'Program 2'!AJ61</f>
        <v/>
      </c>
      <c r="AL110" t="str">
        <f>'Program 2'!AK61</f>
        <v/>
      </c>
      <c r="AM110" t="str">
        <f>'Program 2'!AL61</f>
        <v/>
      </c>
    </row>
    <row r="111" spans="2:39" x14ac:dyDescent="0.25">
      <c r="B111" t="str">
        <f>IF('Program 2'!A62="","",'Program 2'!A62)</f>
        <v>Program 2</v>
      </c>
      <c r="C111" t="str">
        <f>IF('Program 2'!B62="","",'Program 2'!B62)</f>
        <v/>
      </c>
      <c r="D111" t="str">
        <f>IF('Program 2'!C62="","",'Program 2'!C62)</f>
        <v/>
      </c>
      <c r="E111" t="str">
        <f>IF('Program 2'!D62="","",'Program 2'!D62)</f>
        <v/>
      </c>
      <c r="F111" t="str">
        <f>IF('Program 2'!E62="","",'Program 2'!E62)</f>
        <v/>
      </c>
      <c r="G111" t="str">
        <f>IF('Program 2'!F62="","",'Program 2'!F62)</f>
        <v/>
      </c>
      <c r="H111" t="str">
        <f>IF('Program 2'!G62="","",'Program 2'!G62)</f>
        <v/>
      </c>
      <c r="I111" t="str">
        <f>IF('Program 2'!H62="","",'Program 2'!H62)</f>
        <v/>
      </c>
      <c r="J111" t="str">
        <f>IF('Program 2'!I62="","",'Program 2'!I62)</f>
        <v/>
      </c>
      <c r="K111" t="str">
        <f>IF('Program 2'!J62="","",'Program 2'!J62)</f>
        <v/>
      </c>
      <c r="L111" t="str">
        <f>IF('Program 2'!K62="","",'Program 2'!K62)</f>
        <v/>
      </c>
      <c r="M111" s="63">
        <f>'Program 2'!L62</f>
        <v>0</v>
      </c>
      <c r="N111" s="64">
        <f>'Program 2'!M62</f>
        <v>0</v>
      </c>
      <c r="O111" s="64">
        <f>'Program 2'!N62</f>
        <v>0</v>
      </c>
      <c r="P111" s="64">
        <f>'Program 2'!O62</f>
        <v>0</v>
      </c>
      <c r="Q111" s="64">
        <f>'Program 2'!P62</f>
        <v>0</v>
      </c>
      <c r="R111" s="64">
        <f>'Program 2'!Q62</f>
        <v>0</v>
      </c>
      <c r="S111" s="64">
        <f>'Program 2'!R62</f>
        <v>0</v>
      </c>
      <c r="T111" s="64">
        <f>'Program 2'!S62</f>
        <v>0</v>
      </c>
      <c r="U111" s="64">
        <f>'Program 2'!T62</f>
        <v>0</v>
      </c>
      <c r="V111" s="64">
        <f>'Program 2'!U62</f>
        <v>0</v>
      </c>
      <c r="W111" s="64">
        <f>'Program 2'!V62</f>
        <v>0</v>
      </c>
      <c r="X111" s="64">
        <f>'Program 2'!W62</f>
        <v>0</v>
      </c>
      <c r="Y111" s="64">
        <f>'Program 2'!X62</f>
        <v>0</v>
      </c>
      <c r="Z111" s="64">
        <f>'Program 2'!Y62</f>
        <v>0</v>
      </c>
      <c r="AA111" s="7">
        <f>'Program 2'!Z62</f>
        <v>0</v>
      </c>
      <c r="AB111" t="str">
        <f>'Program 2'!AA62</f>
        <v/>
      </c>
      <c r="AC111" t="str">
        <f>'Program 2'!AB62</f>
        <v/>
      </c>
      <c r="AD111" t="str">
        <f>'Program 2'!AC62</f>
        <v/>
      </c>
      <c r="AE111" t="str">
        <f>'Program 2'!AD62</f>
        <v/>
      </c>
      <c r="AF111" t="str">
        <f>'Program 2'!AE62</f>
        <v/>
      </c>
      <c r="AG111" t="str">
        <f>'Program 2'!AF62</f>
        <v/>
      </c>
      <c r="AH111" t="str">
        <f>'Program 2'!AG62</f>
        <v/>
      </c>
      <c r="AI111" t="str">
        <f>'Program 2'!AH62</f>
        <v/>
      </c>
      <c r="AJ111" t="str">
        <f>'Program 2'!AI62</f>
        <v/>
      </c>
      <c r="AK111" t="str">
        <f>'Program 2'!AJ62</f>
        <v/>
      </c>
      <c r="AL111" t="str">
        <f>'Program 2'!AK62</f>
        <v/>
      </c>
      <c r="AM111" t="str">
        <f>'Program 2'!AL62</f>
        <v/>
      </c>
    </row>
    <row r="112" spans="2:39" x14ac:dyDescent="0.25">
      <c r="B112" t="str">
        <f>IF('Program 2'!A63="","",'Program 2'!A63)</f>
        <v>Program 2</v>
      </c>
      <c r="C112" t="str">
        <f>IF('Program 2'!B63="","",'Program 2'!B63)</f>
        <v/>
      </c>
      <c r="D112" t="str">
        <f>IF('Program 2'!C63="","",'Program 2'!C63)</f>
        <v/>
      </c>
      <c r="E112" t="str">
        <f>IF('Program 2'!D63="","",'Program 2'!D63)</f>
        <v/>
      </c>
      <c r="F112" t="str">
        <f>IF('Program 2'!E63="","",'Program 2'!E63)</f>
        <v/>
      </c>
      <c r="G112" t="str">
        <f>IF('Program 2'!F63="","",'Program 2'!F63)</f>
        <v/>
      </c>
      <c r="H112" t="str">
        <f>IF('Program 2'!G63="","",'Program 2'!G63)</f>
        <v/>
      </c>
      <c r="I112" t="str">
        <f>IF('Program 2'!H63="","",'Program 2'!H63)</f>
        <v/>
      </c>
      <c r="J112" t="str">
        <f>IF('Program 2'!I63="","",'Program 2'!I63)</f>
        <v/>
      </c>
      <c r="K112" t="str">
        <f>IF('Program 2'!J63="","",'Program 2'!J63)</f>
        <v/>
      </c>
      <c r="L112" t="str">
        <f>IF('Program 2'!K63="","",'Program 2'!K63)</f>
        <v/>
      </c>
      <c r="M112" s="63">
        <f>'Program 2'!L63</f>
        <v>0</v>
      </c>
      <c r="N112" s="64">
        <f>'Program 2'!M63</f>
        <v>0</v>
      </c>
      <c r="O112" s="64">
        <f>'Program 2'!N63</f>
        <v>0</v>
      </c>
      <c r="P112" s="64">
        <f>'Program 2'!O63</f>
        <v>0</v>
      </c>
      <c r="Q112" s="64">
        <f>'Program 2'!P63</f>
        <v>0</v>
      </c>
      <c r="R112" s="64">
        <f>'Program 2'!Q63</f>
        <v>0</v>
      </c>
      <c r="S112" s="64">
        <f>'Program 2'!R63</f>
        <v>0</v>
      </c>
      <c r="T112" s="64">
        <f>'Program 2'!S63</f>
        <v>0</v>
      </c>
      <c r="U112" s="64">
        <f>'Program 2'!T63</f>
        <v>0</v>
      </c>
      <c r="V112" s="64">
        <f>'Program 2'!U63</f>
        <v>0</v>
      </c>
      <c r="W112" s="64">
        <f>'Program 2'!V63</f>
        <v>0</v>
      </c>
      <c r="X112" s="64">
        <f>'Program 2'!W63</f>
        <v>0</v>
      </c>
      <c r="Y112" s="64">
        <f>'Program 2'!X63</f>
        <v>0</v>
      </c>
      <c r="Z112" s="64">
        <f>'Program 2'!Y63</f>
        <v>0</v>
      </c>
      <c r="AA112" s="7">
        <f>'Program 2'!Z63</f>
        <v>0</v>
      </c>
      <c r="AB112" t="str">
        <f>'Program 2'!AA63</f>
        <v/>
      </c>
      <c r="AC112" t="str">
        <f>'Program 2'!AB63</f>
        <v/>
      </c>
      <c r="AD112" t="str">
        <f>'Program 2'!AC63</f>
        <v/>
      </c>
      <c r="AE112" t="str">
        <f>'Program 2'!AD63</f>
        <v/>
      </c>
      <c r="AF112" t="str">
        <f>'Program 2'!AE63</f>
        <v/>
      </c>
      <c r="AG112" t="str">
        <f>'Program 2'!AF63</f>
        <v/>
      </c>
      <c r="AH112" t="str">
        <f>'Program 2'!AG63</f>
        <v/>
      </c>
      <c r="AI112" t="str">
        <f>'Program 2'!AH63</f>
        <v/>
      </c>
      <c r="AJ112" t="str">
        <f>'Program 2'!AI63</f>
        <v/>
      </c>
      <c r="AK112" t="str">
        <f>'Program 2'!AJ63</f>
        <v/>
      </c>
      <c r="AL112" t="str">
        <f>'Program 2'!AK63</f>
        <v/>
      </c>
      <c r="AM112" t="str">
        <f>'Program 2'!AL63</f>
        <v/>
      </c>
    </row>
    <row r="113" spans="2:39" x14ac:dyDescent="0.25">
      <c r="B113" t="str">
        <f>IF('Program 2'!A64="","",'Program 2'!A64)</f>
        <v>Program 2</v>
      </c>
      <c r="C113" t="str">
        <f>IF('Program 2'!B64="","",'Program 2'!B64)</f>
        <v/>
      </c>
      <c r="D113" t="str">
        <f>IF('Program 2'!C64="","",'Program 2'!C64)</f>
        <v/>
      </c>
      <c r="E113" t="str">
        <f>IF('Program 2'!D64="","",'Program 2'!D64)</f>
        <v/>
      </c>
      <c r="F113" t="str">
        <f>IF('Program 2'!E64="","",'Program 2'!E64)</f>
        <v/>
      </c>
      <c r="G113" t="str">
        <f>IF('Program 2'!F64="","",'Program 2'!F64)</f>
        <v/>
      </c>
      <c r="H113" t="str">
        <f>IF('Program 2'!G64="","",'Program 2'!G64)</f>
        <v/>
      </c>
      <c r="I113" t="str">
        <f>IF('Program 2'!H64="","",'Program 2'!H64)</f>
        <v/>
      </c>
      <c r="J113" t="str">
        <f>IF('Program 2'!I64="","",'Program 2'!I64)</f>
        <v/>
      </c>
      <c r="K113" t="str">
        <f>IF('Program 2'!J64="","",'Program 2'!J64)</f>
        <v/>
      </c>
      <c r="L113" t="str">
        <f>IF('Program 2'!K64="","",'Program 2'!K64)</f>
        <v/>
      </c>
      <c r="M113" s="63">
        <f>'Program 2'!L64</f>
        <v>0</v>
      </c>
      <c r="N113" s="64">
        <f>'Program 2'!M64</f>
        <v>0</v>
      </c>
      <c r="O113" s="64">
        <f>'Program 2'!N64</f>
        <v>0</v>
      </c>
      <c r="P113" s="64">
        <f>'Program 2'!O64</f>
        <v>0</v>
      </c>
      <c r="Q113" s="64">
        <f>'Program 2'!P64</f>
        <v>0</v>
      </c>
      <c r="R113" s="64">
        <f>'Program 2'!Q64</f>
        <v>0</v>
      </c>
      <c r="S113" s="64">
        <f>'Program 2'!R64</f>
        <v>0</v>
      </c>
      <c r="T113" s="64">
        <f>'Program 2'!S64</f>
        <v>0</v>
      </c>
      <c r="U113" s="64">
        <f>'Program 2'!T64</f>
        <v>0</v>
      </c>
      <c r="V113" s="64">
        <f>'Program 2'!U64</f>
        <v>0</v>
      </c>
      <c r="W113" s="64">
        <f>'Program 2'!V64</f>
        <v>0</v>
      </c>
      <c r="X113" s="64">
        <f>'Program 2'!W64</f>
        <v>0</v>
      </c>
      <c r="Y113" s="64">
        <f>'Program 2'!X64</f>
        <v>0</v>
      </c>
      <c r="Z113" s="64">
        <f>'Program 2'!Y64</f>
        <v>0</v>
      </c>
      <c r="AA113" s="7">
        <f>'Program 2'!Z64</f>
        <v>0</v>
      </c>
      <c r="AB113" t="str">
        <f>'Program 2'!AA64</f>
        <v/>
      </c>
      <c r="AC113" t="str">
        <f>'Program 2'!AB64</f>
        <v/>
      </c>
      <c r="AD113" t="str">
        <f>'Program 2'!AC64</f>
        <v/>
      </c>
      <c r="AE113" t="str">
        <f>'Program 2'!AD64</f>
        <v/>
      </c>
      <c r="AF113" t="str">
        <f>'Program 2'!AE64</f>
        <v/>
      </c>
      <c r="AG113" t="str">
        <f>'Program 2'!AF64</f>
        <v/>
      </c>
      <c r="AH113" t="str">
        <f>'Program 2'!AG64</f>
        <v/>
      </c>
      <c r="AI113" t="str">
        <f>'Program 2'!AH64</f>
        <v/>
      </c>
      <c r="AJ113" t="str">
        <f>'Program 2'!AI64</f>
        <v/>
      </c>
      <c r="AK113" t="str">
        <f>'Program 2'!AJ64</f>
        <v/>
      </c>
      <c r="AL113" t="str">
        <f>'Program 2'!AK64</f>
        <v/>
      </c>
      <c r="AM113" t="str">
        <f>'Program 2'!AL64</f>
        <v/>
      </c>
    </row>
    <row r="114" spans="2:39" x14ac:dyDescent="0.25">
      <c r="B114" t="str">
        <f>IF('Program 2'!A65="","",'Program 2'!A65)</f>
        <v>Program 2</v>
      </c>
      <c r="C114" t="str">
        <f>IF('Program 2'!B65="","",'Program 2'!B65)</f>
        <v/>
      </c>
      <c r="D114" t="str">
        <f>IF('Program 2'!C65="","",'Program 2'!C65)</f>
        <v/>
      </c>
      <c r="E114" t="str">
        <f>IF('Program 2'!D65="","",'Program 2'!D65)</f>
        <v/>
      </c>
      <c r="F114" t="str">
        <f>IF('Program 2'!E65="","",'Program 2'!E65)</f>
        <v/>
      </c>
      <c r="G114" t="str">
        <f>IF('Program 2'!F65="","",'Program 2'!F65)</f>
        <v/>
      </c>
      <c r="H114" t="str">
        <f>IF('Program 2'!G65="","",'Program 2'!G65)</f>
        <v/>
      </c>
      <c r="I114" t="str">
        <f>IF('Program 2'!H65="","",'Program 2'!H65)</f>
        <v/>
      </c>
      <c r="J114" t="str">
        <f>IF('Program 2'!I65="","",'Program 2'!I65)</f>
        <v/>
      </c>
      <c r="K114" t="str">
        <f>IF('Program 2'!J65="","",'Program 2'!J65)</f>
        <v/>
      </c>
      <c r="L114" t="str">
        <f>IF('Program 2'!K65="","",'Program 2'!K65)</f>
        <v/>
      </c>
      <c r="M114" s="63">
        <f>'Program 2'!L65</f>
        <v>0</v>
      </c>
      <c r="N114" s="64">
        <f>'Program 2'!M65</f>
        <v>0</v>
      </c>
      <c r="O114" s="64">
        <f>'Program 2'!N65</f>
        <v>0</v>
      </c>
      <c r="P114" s="64">
        <f>'Program 2'!O65</f>
        <v>0</v>
      </c>
      <c r="Q114" s="64">
        <f>'Program 2'!P65</f>
        <v>0</v>
      </c>
      <c r="R114" s="64">
        <f>'Program 2'!Q65</f>
        <v>0</v>
      </c>
      <c r="S114" s="64">
        <f>'Program 2'!R65</f>
        <v>0</v>
      </c>
      <c r="T114" s="64">
        <f>'Program 2'!S65</f>
        <v>0</v>
      </c>
      <c r="U114" s="64">
        <f>'Program 2'!T65</f>
        <v>0</v>
      </c>
      <c r="V114" s="64">
        <f>'Program 2'!U65</f>
        <v>0</v>
      </c>
      <c r="W114" s="64">
        <f>'Program 2'!V65</f>
        <v>0</v>
      </c>
      <c r="X114" s="64">
        <f>'Program 2'!W65</f>
        <v>0</v>
      </c>
      <c r="Y114" s="64">
        <f>'Program 2'!X65</f>
        <v>0</v>
      </c>
      <c r="Z114" s="64">
        <f>'Program 2'!Y65</f>
        <v>0</v>
      </c>
      <c r="AA114" s="7">
        <f>'Program 2'!Z65</f>
        <v>0</v>
      </c>
      <c r="AB114" t="str">
        <f>'Program 2'!AA65</f>
        <v/>
      </c>
      <c r="AC114" t="str">
        <f>'Program 2'!AB65</f>
        <v/>
      </c>
      <c r="AD114" t="str">
        <f>'Program 2'!AC65</f>
        <v/>
      </c>
      <c r="AE114" t="str">
        <f>'Program 2'!AD65</f>
        <v/>
      </c>
      <c r="AF114" t="str">
        <f>'Program 2'!AE65</f>
        <v/>
      </c>
      <c r="AG114" t="str">
        <f>'Program 2'!AF65</f>
        <v/>
      </c>
      <c r="AH114" t="str">
        <f>'Program 2'!AG65</f>
        <v/>
      </c>
      <c r="AI114" t="str">
        <f>'Program 2'!AH65</f>
        <v/>
      </c>
      <c r="AJ114" t="str">
        <f>'Program 2'!AI65</f>
        <v/>
      </c>
      <c r="AK114" t="str">
        <f>'Program 2'!AJ65</f>
        <v/>
      </c>
      <c r="AL114" t="str">
        <f>'Program 2'!AK65</f>
        <v/>
      </c>
      <c r="AM114" t="str">
        <f>'Program 2'!AL65</f>
        <v/>
      </c>
    </row>
    <row r="115" spans="2:39" x14ac:dyDescent="0.25">
      <c r="B115" t="str">
        <f>IF('Program 2'!A66="","",'Program 2'!A66)</f>
        <v>Program 2</v>
      </c>
      <c r="C115" t="str">
        <f>IF('Program 2'!B66="","",'Program 2'!B66)</f>
        <v/>
      </c>
      <c r="D115" t="str">
        <f>IF('Program 2'!C66="","",'Program 2'!C66)</f>
        <v/>
      </c>
      <c r="E115" t="str">
        <f>IF('Program 2'!D66="","",'Program 2'!D66)</f>
        <v/>
      </c>
      <c r="F115" t="str">
        <f>IF('Program 2'!E66="","",'Program 2'!E66)</f>
        <v/>
      </c>
      <c r="G115" t="str">
        <f>IF('Program 2'!F66="","",'Program 2'!F66)</f>
        <v/>
      </c>
      <c r="H115" t="str">
        <f>IF('Program 2'!G66="","",'Program 2'!G66)</f>
        <v/>
      </c>
      <c r="I115" t="str">
        <f>IF('Program 2'!H66="","",'Program 2'!H66)</f>
        <v/>
      </c>
      <c r="J115" t="str">
        <f>IF('Program 2'!I66="","",'Program 2'!I66)</f>
        <v/>
      </c>
      <c r="K115" t="str">
        <f>IF('Program 2'!J66="","",'Program 2'!J66)</f>
        <v/>
      </c>
      <c r="L115" t="str">
        <f>IF('Program 2'!K66="","",'Program 2'!K66)</f>
        <v/>
      </c>
      <c r="M115" s="63">
        <f>'Program 2'!L66</f>
        <v>0</v>
      </c>
      <c r="N115" s="64">
        <f>'Program 2'!M66</f>
        <v>0</v>
      </c>
      <c r="O115" s="64">
        <f>'Program 2'!N66</f>
        <v>0</v>
      </c>
      <c r="P115" s="64">
        <f>'Program 2'!O66</f>
        <v>0</v>
      </c>
      <c r="Q115" s="64">
        <f>'Program 2'!P66</f>
        <v>0</v>
      </c>
      <c r="R115" s="64">
        <f>'Program 2'!Q66</f>
        <v>0</v>
      </c>
      <c r="S115" s="64">
        <f>'Program 2'!R66</f>
        <v>0</v>
      </c>
      <c r="T115" s="64">
        <f>'Program 2'!S66</f>
        <v>0</v>
      </c>
      <c r="U115" s="64">
        <f>'Program 2'!T66</f>
        <v>0</v>
      </c>
      <c r="V115" s="64">
        <f>'Program 2'!U66</f>
        <v>0</v>
      </c>
      <c r="W115" s="64">
        <f>'Program 2'!V66</f>
        <v>0</v>
      </c>
      <c r="X115" s="64">
        <f>'Program 2'!W66</f>
        <v>0</v>
      </c>
      <c r="Y115" s="64">
        <f>'Program 2'!X66</f>
        <v>0</v>
      </c>
      <c r="Z115" s="64">
        <f>'Program 2'!Y66</f>
        <v>0</v>
      </c>
      <c r="AA115" s="7">
        <f>'Program 2'!Z66</f>
        <v>0</v>
      </c>
      <c r="AB115" t="str">
        <f>'Program 2'!AA66</f>
        <v/>
      </c>
      <c r="AC115" t="str">
        <f>'Program 2'!AB66</f>
        <v/>
      </c>
      <c r="AD115" t="str">
        <f>'Program 2'!AC66</f>
        <v/>
      </c>
      <c r="AE115" t="str">
        <f>'Program 2'!AD66</f>
        <v/>
      </c>
      <c r="AF115" t="str">
        <f>'Program 2'!AE66</f>
        <v/>
      </c>
      <c r="AG115" t="str">
        <f>'Program 2'!AF66</f>
        <v/>
      </c>
      <c r="AH115" t="str">
        <f>'Program 2'!AG66</f>
        <v/>
      </c>
      <c r="AI115" t="str">
        <f>'Program 2'!AH66</f>
        <v/>
      </c>
      <c r="AJ115" t="str">
        <f>'Program 2'!AI66</f>
        <v/>
      </c>
      <c r="AK115" t="str">
        <f>'Program 2'!AJ66</f>
        <v/>
      </c>
      <c r="AL115" t="str">
        <f>'Program 2'!AK66</f>
        <v/>
      </c>
      <c r="AM115" t="str">
        <f>'Program 2'!AL66</f>
        <v/>
      </c>
    </row>
    <row r="116" spans="2:39" x14ac:dyDescent="0.25">
      <c r="B116" t="str">
        <f>IF('Program 2'!A67="","",'Program 2'!A67)</f>
        <v>Program 2</v>
      </c>
      <c r="C116" t="str">
        <f>IF('Program 2'!B67="","",'Program 2'!B67)</f>
        <v/>
      </c>
      <c r="D116" t="str">
        <f>IF('Program 2'!C67="","",'Program 2'!C67)</f>
        <v/>
      </c>
      <c r="E116" t="str">
        <f>IF('Program 2'!D67="","",'Program 2'!D67)</f>
        <v/>
      </c>
      <c r="F116" t="str">
        <f>IF('Program 2'!E67="","",'Program 2'!E67)</f>
        <v/>
      </c>
      <c r="G116" t="str">
        <f>IF('Program 2'!F67="","",'Program 2'!F67)</f>
        <v/>
      </c>
      <c r="H116" t="str">
        <f>IF('Program 2'!G67="","",'Program 2'!G67)</f>
        <v/>
      </c>
      <c r="I116" t="str">
        <f>IF('Program 2'!H67="","",'Program 2'!H67)</f>
        <v/>
      </c>
      <c r="J116" t="str">
        <f>IF('Program 2'!I67="","",'Program 2'!I67)</f>
        <v/>
      </c>
      <c r="K116" t="str">
        <f>IF('Program 2'!J67="","",'Program 2'!J67)</f>
        <v/>
      </c>
      <c r="L116" t="str">
        <f>IF('Program 2'!K67="","",'Program 2'!K67)</f>
        <v/>
      </c>
      <c r="M116" s="63">
        <f>'Program 2'!L67</f>
        <v>0</v>
      </c>
      <c r="N116" s="64">
        <f>'Program 2'!M67</f>
        <v>0</v>
      </c>
      <c r="O116" s="64">
        <f>'Program 2'!N67</f>
        <v>0</v>
      </c>
      <c r="P116" s="64">
        <f>'Program 2'!O67</f>
        <v>0</v>
      </c>
      <c r="Q116" s="64">
        <f>'Program 2'!P67</f>
        <v>0</v>
      </c>
      <c r="R116" s="64">
        <f>'Program 2'!Q67</f>
        <v>0</v>
      </c>
      <c r="S116" s="64">
        <f>'Program 2'!R67</f>
        <v>0</v>
      </c>
      <c r="T116" s="64">
        <f>'Program 2'!S67</f>
        <v>0</v>
      </c>
      <c r="U116" s="64">
        <f>'Program 2'!T67</f>
        <v>0</v>
      </c>
      <c r="V116" s="64">
        <f>'Program 2'!U67</f>
        <v>0</v>
      </c>
      <c r="W116" s="64">
        <f>'Program 2'!V67</f>
        <v>0</v>
      </c>
      <c r="X116" s="64">
        <f>'Program 2'!W67</f>
        <v>0</v>
      </c>
      <c r="Y116" s="64">
        <f>'Program 2'!X67</f>
        <v>0</v>
      </c>
      <c r="Z116" s="64">
        <f>'Program 2'!Y67</f>
        <v>0</v>
      </c>
      <c r="AA116" s="7">
        <f>'Program 2'!Z67</f>
        <v>0</v>
      </c>
      <c r="AB116" t="str">
        <f>'Program 2'!AA67</f>
        <v/>
      </c>
      <c r="AC116" t="str">
        <f>'Program 2'!AB67</f>
        <v/>
      </c>
      <c r="AD116" t="str">
        <f>'Program 2'!AC67</f>
        <v/>
      </c>
      <c r="AE116" t="str">
        <f>'Program 2'!AD67</f>
        <v/>
      </c>
      <c r="AF116" t="str">
        <f>'Program 2'!AE67</f>
        <v/>
      </c>
      <c r="AG116" t="str">
        <f>'Program 2'!AF67</f>
        <v/>
      </c>
      <c r="AH116" t="str">
        <f>'Program 2'!AG67</f>
        <v/>
      </c>
      <c r="AI116" t="str">
        <f>'Program 2'!AH67</f>
        <v/>
      </c>
      <c r="AJ116" t="str">
        <f>'Program 2'!AI67</f>
        <v/>
      </c>
      <c r="AK116" t="str">
        <f>'Program 2'!AJ67</f>
        <v/>
      </c>
      <c r="AL116" t="str">
        <f>'Program 2'!AK67</f>
        <v/>
      </c>
      <c r="AM116" t="str">
        <f>'Program 2'!AL67</f>
        <v/>
      </c>
    </row>
    <row r="117" spans="2:39" x14ac:dyDescent="0.25">
      <c r="B117" t="str">
        <f>IF('Program 2'!A68="","",'Program 2'!A68)</f>
        <v>Program 2</v>
      </c>
      <c r="C117" t="str">
        <f>IF('Program 2'!B68="","",'Program 2'!B68)</f>
        <v/>
      </c>
      <c r="D117" t="str">
        <f>IF('Program 2'!C68="","",'Program 2'!C68)</f>
        <v/>
      </c>
      <c r="E117" t="str">
        <f>IF('Program 2'!D68="","",'Program 2'!D68)</f>
        <v/>
      </c>
      <c r="F117" t="str">
        <f>IF('Program 2'!E68="","",'Program 2'!E68)</f>
        <v/>
      </c>
      <c r="G117" t="str">
        <f>IF('Program 2'!F68="","",'Program 2'!F68)</f>
        <v/>
      </c>
      <c r="H117" t="str">
        <f>IF('Program 2'!G68="","",'Program 2'!G68)</f>
        <v/>
      </c>
      <c r="I117" t="str">
        <f>IF('Program 2'!H68="","",'Program 2'!H68)</f>
        <v/>
      </c>
      <c r="J117" t="str">
        <f>IF('Program 2'!I68="","",'Program 2'!I68)</f>
        <v/>
      </c>
      <c r="K117" t="str">
        <f>IF('Program 2'!J68="","",'Program 2'!J68)</f>
        <v/>
      </c>
      <c r="L117" t="str">
        <f>IF('Program 2'!K68="","",'Program 2'!K68)</f>
        <v/>
      </c>
      <c r="M117" s="63">
        <f>'Program 2'!L68</f>
        <v>0</v>
      </c>
      <c r="N117" s="64">
        <f>'Program 2'!M68</f>
        <v>0</v>
      </c>
      <c r="O117" s="64">
        <f>'Program 2'!N68</f>
        <v>0</v>
      </c>
      <c r="P117" s="64">
        <f>'Program 2'!O68</f>
        <v>0</v>
      </c>
      <c r="Q117" s="64">
        <f>'Program 2'!P68</f>
        <v>0</v>
      </c>
      <c r="R117" s="64">
        <f>'Program 2'!Q68</f>
        <v>0</v>
      </c>
      <c r="S117" s="64">
        <f>'Program 2'!R68</f>
        <v>0</v>
      </c>
      <c r="T117" s="64">
        <f>'Program 2'!S68</f>
        <v>0</v>
      </c>
      <c r="U117" s="64">
        <f>'Program 2'!T68</f>
        <v>0</v>
      </c>
      <c r="V117" s="64">
        <f>'Program 2'!U68</f>
        <v>0</v>
      </c>
      <c r="W117" s="64">
        <f>'Program 2'!V68</f>
        <v>0</v>
      </c>
      <c r="X117" s="64">
        <f>'Program 2'!W68</f>
        <v>0</v>
      </c>
      <c r="Y117" s="64">
        <f>'Program 2'!X68</f>
        <v>0</v>
      </c>
      <c r="Z117" s="64">
        <f>'Program 2'!Y68</f>
        <v>0</v>
      </c>
      <c r="AA117" s="7">
        <f>'Program 2'!Z68</f>
        <v>0</v>
      </c>
      <c r="AB117" t="str">
        <f>'Program 2'!AA68</f>
        <v/>
      </c>
      <c r="AC117" t="str">
        <f>'Program 2'!AB68</f>
        <v/>
      </c>
      <c r="AD117" t="str">
        <f>'Program 2'!AC68</f>
        <v/>
      </c>
      <c r="AE117" t="str">
        <f>'Program 2'!AD68</f>
        <v/>
      </c>
      <c r="AF117" t="str">
        <f>'Program 2'!AE68</f>
        <v/>
      </c>
      <c r="AG117" t="str">
        <f>'Program 2'!AF68</f>
        <v/>
      </c>
      <c r="AH117" t="str">
        <f>'Program 2'!AG68</f>
        <v/>
      </c>
      <c r="AI117" t="str">
        <f>'Program 2'!AH68</f>
        <v/>
      </c>
      <c r="AJ117" t="str">
        <f>'Program 2'!AI68</f>
        <v/>
      </c>
      <c r="AK117" t="str">
        <f>'Program 2'!AJ68</f>
        <v/>
      </c>
      <c r="AL117" t="str">
        <f>'Program 2'!AK68</f>
        <v/>
      </c>
      <c r="AM117" t="str">
        <f>'Program 2'!AL68</f>
        <v/>
      </c>
    </row>
    <row r="118" spans="2:39" x14ac:dyDescent="0.25">
      <c r="B118" t="str">
        <f>IF('Program 2'!A69="","",'Program 2'!A69)</f>
        <v>Program 2</v>
      </c>
      <c r="C118" t="str">
        <f>IF('Program 2'!B69="","",'Program 2'!B69)</f>
        <v/>
      </c>
      <c r="D118" t="str">
        <f>IF('Program 2'!C69="","",'Program 2'!C69)</f>
        <v/>
      </c>
      <c r="E118" t="str">
        <f>IF('Program 2'!D69="","",'Program 2'!D69)</f>
        <v/>
      </c>
      <c r="F118" t="str">
        <f>IF('Program 2'!E69="","",'Program 2'!E69)</f>
        <v/>
      </c>
      <c r="G118" t="str">
        <f>IF('Program 2'!F69="","",'Program 2'!F69)</f>
        <v/>
      </c>
      <c r="H118" t="str">
        <f>IF('Program 2'!G69="","",'Program 2'!G69)</f>
        <v/>
      </c>
      <c r="I118" t="str">
        <f>IF('Program 2'!H69="","",'Program 2'!H69)</f>
        <v/>
      </c>
      <c r="J118" t="str">
        <f>IF('Program 2'!I69="","",'Program 2'!I69)</f>
        <v/>
      </c>
      <c r="K118" t="str">
        <f>IF('Program 2'!J69="","",'Program 2'!J69)</f>
        <v/>
      </c>
      <c r="L118" t="str">
        <f>IF('Program 2'!K69="","",'Program 2'!K69)</f>
        <v/>
      </c>
      <c r="M118" s="63">
        <f>'Program 2'!L69</f>
        <v>0</v>
      </c>
      <c r="N118" s="64">
        <f>'Program 2'!M69</f>
        <v>0</v>
      </c>
      <c r="O118" s="64">
        <f>'Program 2'!N69</f>
        <v>0</v>
      </c>
      <c r="P118" s="64">
        <f>'Program 2'!O69</f>
        <v>0</v>
      </c>
      <c r="Q118" s="64">
        <f>'Program 2'!P69</f>
        <v>0</v>
      </c>
      <c r="R118" s="64">
        <f>'Program 2'!Q69</f>
        <v>0</v>
      </c>
      <c r="S118" s="64">
        <f>'Program 2'!R69</f>
        <v>0</v>
      </c>
      <c r="T118" s="64">
        <f>'Program 2'!S69</f>
        <v>0</v>
      </c>
      <c r="U118" s="64">
        <f>'Program 2'!T69</f>
        <v>0</v>
      </c>
      <c r="V118" s="64">
        <f>'Program 2'!U69</f>
        <v>0</v>
      </c>
      <c r="W118" s="64">
        <f>'Program 2'!V69</f>
        <v>0</v>
      </c>
      <c r="X118" s="64">
        <f>'Program 2'!W69</f>
        <v>0</v>
      </c>
      <c r="Y118" s="64">
        <f>'Program 2'!X69</f>
        <v>0</v>
      </c>
      <c r="Z118" s="64">
        <f>'Program 2'!Y69</f>
        <v>0</v>
      </c>
      <c r="AA118" s="7">
        <f>'Program 2'!Z69</f>
        <v>0</v>
      </c>
      <c r="AB118" t="str">
        <f>'Program 2'!AA69</f>
        <v/>
      </c>
      <c r="AC118" t="str">
        <f>'Program 2'!AB69</f>
        <v/>
      </c>
      <c r="AD118" t="str">
        <f>'Program 2'!AC69</f>
        <v/>
      </c>
      <c r="AE118" t="str">
        <f>'Program 2'!AD69</f>
        <v/>
      </c>
      <c r="AF118" t="str">
        <f>'Program 2'!AE69</f>
        <v/>
      </c>
      <c r="AG118" t="str">
        <f>'Program 2'!AF69</f>
        <v/>
      </c>
      <c r="AH118" t="str">
        <f>'Program 2'!AG69</f>
        <v/>
      </c>
      <c r="AI118" t="str">
        <f>'Program 2'!AH69</f>
        <v/>
      </c>
      <c r="AJ118" t="str">
        <f>'Program 2'!AI69</f>
        <v/>
      </c>
      <c r="AK118" t="str">
        <f>'Program 2'!AJ69</f>
        <v/>
      </c>
      <c r="AL118" t="str">
        <f>'Program 2'!AK69</f>
        <v/>
      </c>
      <c r="AM118" t="str">
        <f>'Program 2'!AL69</f>
        <v/>
      </c>
    </row>
    <row r="119" spans="2:39" x14ac:dyDescent="0.25">
      <c r="B119" t="str">
        <f>IF('Program 2'!A70="","",'Program 2'!A70)</f>
        <v>Program 2</v>
      </c>
      <c r="C119" t="str">
        <f>IF('Program 2'!B70="","",'Program 2'!B70)</f>
        <v/>
      </c>
      <c r="D119" t="str">
        <f>IF('Program 2'!C70="","",'Program 2'!C70)</f>
        <v/>
      </c>
      <c r="E119" t="str">
        <f>IF('Program 2'!D70="","",'Program 2'!D70)</f>
        <v/>
      </c>
      <c r="F119" t="str">
        <f>IF('Program 2'!E70="","",'Program 2'!E70)</f>
        <v/>
      </c>
      <c r="G119" t="str">
        <f>IF('Program 2'!F70="","",'Program 2'!F70)</f>
        <v/>
      </c>
      <c r="H119" t="str">
        <f>IF('Program 2'!G70="","",'Program 2'!G70)</f>
        <v/>
      </c>
      <c r="I119" t="str">
        <f>IF('Program 2'!H70="","",'Program 2'!H70)</f>
        <v/>
      </c>
      <c r="J119" t="str">
        <f>IF('Program 2'!I70="","",'Program 2'!I70)</f>
        <v/>
      </c>
      <c r="K119" t="str">
        <f>IF('Program 2'!J70="","",'Program 2'!J70)</f>
        <v/>
      </c>
      <c r="L119" t="str">
        <f>IF('Program 2'!K70="","",'Program 2'!K70)</f>
        <v/>
      </c>
      <c r="M119" s="63">
        <f>'Program 2'!L70</f>
        <v>0</v>
      </c>
      <c r="N119" s="64">
        <f>'Program 2'!M70</f>
        <v>0</v>
      </c>
      <c r="O119" s="64">
        <f>'Program 2'!N70</f>
        <v>0</v>
      </c>
      <c r="P119" s="64">
        <f>'Program 2'!O70</f>
        <v>0</v>
      </c>
      <c r="Q119" s="64">
        <f>'Program 2'!P70</f>
        <v>0</v>
      </c>
      <c r="R119" s="64">
        <f>'Program 2'!Q70</f>
        <v>0</v>
      </c>
      <c r="S119" s="64">
        <f>'Program 2'!R70</f>
        <v>0</v>
      </c>
      <c r="T119" s="64">
        <f>'Program 2'!S70</f>
        <v>0</v>
      </c>
      <c r="U119" s="64">
        <f>'Program 2'!T70</f>
        <v>0</v>
      </c>
      <c r="V119" s="64">
        <f>'Program 2'!U70</f>
        <v>0</v>
      </c>
      <c r="W119" s="64">
        <f>'Program 2'!V70</f>
        <v>0</v>
      </c>
      <c r="X119" s="64">
        <f>'Program 2'!W70</f>
        <v>0</v>
      </c>
      <c r="Y119" s="64">
        <f>'Program 2'!X70</f>
        <v>0</v>
      </c>
      <c r="Z119" s="64">
        <f>'Program 2'!Y70</f>
        <v>0</v>
      </c>
      <c r="AA119" s="7">
        <f>'Program 2'!Z70</f>
        <v>0</v>
      </c>
      <c r="AB119" t="str">
        <f>'Program 2'!AA70</f>
        <v/>
      </c>
      <c r="AC119" t="str">
        <f>'Program 2'!AB70</f>
        <v/>
      </c>
      <c r="AD119" t="str">
        <f>'Program 2'!AC70</f>
        <v/>
      </c>
      <c r="AE119" t="str">
        <f>'Program 2'!AD70</f>
        <v/>
      </c>
      <c r="AF119" t="str">
        <f>'Program 2'!AE70</f>
        <v/>
      </c>
      <c r="AG119" t="str">
        <f>'Program 2'!AF70</f>
        <v/>
      </c>
      <c r="AH119" t="str">
        <f>'Program 2'!AG70</f>
        <v/>
      </c>
      <c r="AI119" t="str">
        <f>'Program 2'!AH70</f>
        <v/>
      </c>
      <c r="AJ119" t="str">
        <f>'Program 2'!AI70</f>
        <v/>
      </c>
      <c r="AK119" t="str">
        <f>'Program 2'!AJ70</f>
        <v/>
      </c>
      <c r="AL119" t="str">
        <f>'Program 2'!AK70</f>
        <v/>
      </c>
      <c r="AM119" t="str">
        <f>'Program 2'!AL70</f>
        <v/>
      </c>
    </row>
    <row r="120" spans="2:39" x14ac:dyDescent="0.25">
      <c r="B120" t="str">
        <f>IF('Program 2'!A71="","",'Program 2'!A71)</f>
        <v>Program 2</v>
      </c>
      <c r="C120" t="str">
        <f>IF('Program 2'!B71="","",'Program 2'!B71)</f>
        <v/>
      </c>
      <c r="D120" t="str">
        <f>IF('Program 2'!C71="","",'Program 2'!C71)</f>
        <v/>
      </c>
      <c r="E120" t="str">
        <f>IF('Program 2'!D71="","",'Program 2'!D71)</f>
        <v/>
      </c>
      <c r="F120" t="str">
        <f>IF('Program 2'!E71="","",'Program 2'!E71)</f>
        <v/>
      </c>
      <c r="G120" t="str">
        <f>IF('Program 2'!F71="","",'Program 2'!F71)</f>
        <v/>
      </c>
      <c r="H120" t="str">
        <f>IF('Program 2'!G71="","",'Program 2'!G71)</f>
        <v/>
      </c>
      <c r="I120" t="str">
        <f>IF('Program 2'!H71="","",'Program 2'!H71)</f>
        <v/>
      </c>
      <c r="J120" t="str">
        <f>IF('Program 2'!I71="","",'Program 2'!I71)</f>
        <v/>
      </c>
      <c r="K120" t="str">
        <f>IF('Program 2'!J71="","",'Program 2'!J71)</f>
        <v/>
      </c>
      <c r="L120" t="str">
        <f>IF('Program 2'!K71="","",'Program 2'!K71)</f>
        <v/>
      </c>
      <c r="M120" s="63">
        <f>'Program 2'!L71</f>
        <v>0</v>
      </c>
      <c r="N120" s="64">
        <f>'Program 2'!M71</f>
        <v>0</v>
      </c>
      <c r="O120" s="64">
        <f>'Program 2'!N71</f>
        <v>0</v>
      </c>
      <c r="P120" s="64">
        <f>'Program 2'!O71</f>
        <v>0</v>
      </c>
      <c r="Q120" s="64">
        <f>'Program 2'!P71</f>
        <v>0</v>
      </c>
      <c r="R120" s="64">
        <f>'Program 2'!Q71</f>
        <v>0</v>
      </c>
      <c r="S120" s="64">
        <f>'Program 2'!R71</f>
        <v>0</v>
      </c>
      <c r="T120" s="64">
        <f>'Program 2'!S71</f>
        <v>0</v>
      </c>
      <c r="U120" s="64">
        <f>'Program 2'!T71</f>
        <v>0</v>
      </c>
      <c r="V120" s="64">
        <f>'Program 2'!U71</f>
        <v>0</v>
      </c>
      <c r="W120" s="64">
        <f>'Program 2'!V71</f>
        <v>0</v>
      </c>
      <c r="X120" s="64">
        <f>'Program 2'!W71</f>
        <v>0</v>
      </c>
      <c r="Y120" s="64">
        <f>'Program 2'!X71</f>
        <v>0</v>
      </c>
      <c r="Z120" s="64">
        <f>'Program 2'!Y71</f>
        <v>0</v>
      </c>
      <c r="AA120" s="7">
        <f>'Program 2'!Z71</f>
        <v>0</v>
      </c>
      <c r="AB120" t="str">
        <f>'Program 2'!AA71</f>
        <v/>
      </c>
      <c r="AC120" t="str">
        <f>'Program 2'!AB71</f>
        <v/>
      </c>
      <c r="AD120" t="str">
        <f>'Program 2'!AC71</f>
        <v/>
      </c>
      <c r="AE120" t="str">
        <f>'Program 2'!AD71</f>
        <v/>
      </c>
      <c r="AF120" t="str">
        <f>'Program 2'!AE71</f>
        <v/>
      </c>
      <c r="AG120" t="str">
        <f>'Program 2'!AF71</f>
        <v/>
      </c>
      <c r="AH120" t="str">
        <f>'Program 2'!AG71</f>
        <v/>
      </c>
      <c r="AI120" t="str">
        <f>'Program 2'!AH71</f>
        <v/>
      </c>
      <c r="AJ120" t="str">
        <f>'Program 2'!AI71</f>
        <v/>
      </c>
      <c r="AK120" t="str">
        <f>'Program 2'!AJ71</f>
        <v/>
      </c>
      <c r="AL120" t="str">
        <f>'Program 2'!AK71</f>
        <v/>
      </c>
      <c r="AM120" t="str">
        <f>'Program 2'!AL71</f>
        <v/>
      </c>
    </row>
    <row r="121" spans="2:39" x14ac:dyDescent="0.25">
      <c r="B121" t="str">
        <f>IF('Program 2'!A72="","",'Program 2'!A72)</f>
        <v>Program 2</v>
      </c>
      <c r="C121" t="str">
        <f>IF('Program 2'!B72="","",'Program 2'!B72)</f>
        <v/>
      </c>
      <c r="D121" t="str">
        <f>IF('Program 2'!C72="","",'Program 2'!C72)</f>
        <v/>
      </c>
      <c r="E121" t="str">
        <f>IF('Program 2'!D72="","",'Program 2'!D72)</f>
        <v/>
      </c>
      <c r="F121" t="str">
        <f>IF('Program 2'!E72="","",'Program 2'!E72)</f>
        <v/>
      </c>
      <c r="G121" t="str">
        <f>IF('Program 2'!F72="","",'Program 2'!F72)</f>
        <v/>
      </c>
      <c r="H121" t="str">
        <f>IF('Program 2'!G72="","",'Program 2'!G72)</f>
        <v/>
      </c>
      <c r="I121" t="str">
        <f>IF('Program 2'!H72="","",'Program 2'!H72)</f>
        <v/>
      </c>
      <c r="J121" t="str">
        <f>IF('Program 2'!I72="","",'Program 2'!I72)</f>
        <v/>
      </c>
      <c r="K121" t="str">
        <f>IF('Program 2'!J72="","",'Program 2'!J72)</f>
        <v/>
      </c>
      <c r="L121" t="str">
        <f>IF('Program 2'!K72="","",'Program 2'!K72)</f>
        <v/>
      </c>
      <c r="M121" s="63">
        <f>'Program 2'!L72</f>
        <v>0</v>
      </c>
      <c r="N121" s="64">
        <f>'Program 2'!M72</f>
        <v>0</v>
      </c>
      <c r="O121" s="64">
        <f>'Program 2'!N72</f>
        <v>0</v>
      </c>
      <c r="P121" s="64">
        <f>'Program 2'!O72</f>
        <v>0</v>
      </c>
      <c r="Q121" s="64">
        <f>'Program 2'!P72</f>
        <v>0</v>
      </c>
      <c r="R121" s="64">
        <f>'Program 2'!Q72</f>
        <v>0</v>
      </c>
      <c r="S121" s="64">
        <f>'Program 2'!R72</f>
        <v>0</v>
      </c>
      <c r="T121" s="64">
        <f>'Program 2'!S72</f>
        <v>0</v>
      </c>
      <c r="U121" s="64">
        <f>'Program 2'!T72</f>
        <v>0</v>
      </c>
      <c r="V121" s="64">
        <f>'Program 2'!U72</f>
        <v>0</v>
      </c>
      <c r="W121" s="64">
        <f>'Program 2'!V72</f>
        <v>0</v>
      </c>
      <c r="X121" s="64">
        <f>'Program 2'!W72</f>
        <v>0</v>
      </c>
      <c r="Y121" s="64">
        <f>'Program 2'!X72</f>
        <v>0</v>
      </c>
      <c r="Z121" s="64">
        <f>'Program 2'!Y72</f>
        <v>0</v>
      </c>
      <c r="AA121" s="7">
        <f>'Program 2'!Z72</f>
        <v>0</v>
      </c>
      <c r="AB121" t="str">
        <f>'Program 2'!AA72</f>
        <v/>
      </c>
      <c r="AC121" t="str">
        <f>'Program 2'!AB72</f>
        <v/>
      </c>
      <c r="AD121" t="str">
        <f>'Program 2'!AC72</f>
        <v/>
      </c>
      <c r="AE121" t="str">
        <f>'Program 2'!AD72</f>
        <v/>
      </c>
      <c r="AF121" t="str">
        <f>'Program 2'!AE72</f>
        <v/>
      </c>
      <c r="AG121" t="str">
        <f>'Program 2'!AF72</f>
        <v/>
      </c>
      <c r="AH121" t="str">
        <f>'Program 2'!AG72</f>
        <v/>
      </c>
      <c r="AI121" t="str">
        <f>'Program 2'!AH72</f>
        <v/>
      </c>
      <c r="AJ121" t="str">
        <f>'Program 2'!AI72</f>
        <v/>
      </c>
      <c r="AK121" t="str">
        <f>'Program 2'!AJ72</f>
        <v/>
      </c>
      <c r="AL121" t="str">
        <f>'Program 2'!AK72</f>
        <v/>
      </c>
      <c r="AM121" t="str">
        <f>'Program 2'!AL72</f>
        <v/>
      </c>
    </row>
    <row r="122" spans="2:39" x14ac:dyDescent="0.25">
      <c r="B122" t="str">
        <f>IF('Program 2'!A73="","",'Program 2'!A73)</f>
        <v>Program 2</v>
      </c>
      <c r="C122" t="str">
        <f>IF('Program 2'!B73="","",'Program 2'!B73)</f>
        <v/>
      </c>
      <c r="D122" t="str">
        <f>IF('Program 2'!C73="","",'Program 2'!C73)</f>
        <v/>
      </c>
      <c r="E122" t="str">
        <f>IF('Program 2'!D73="","",'Program 2'!D73)</f>
        <v/>
      </c>
      <c r="F122" t="str">
        <f>IF('Program 2'!E73="","",'Program 2'!E73)</f>
        <v/>
      </c>
      <c r="G122" t="str">
        <f>IF('Program 2'!F73="","",'Program 2'!F73)</f>
        <v/>
      </c>
      <c r="H122" t="str">
        <f>IF('Program 2'!G73="","",'Program 2'!G73)</f>
        <v/>
      </c>
      <c r="I122" t="str">
        <f>IF('Program 2'!H73="","",'Program 2'!H73)</f>
        <v/>
      </c>
      <c r="J122" t="str">
        <f>IF('Program 2'!I73="","",'Program 2'!I73)</f>
        <v/>
      </c>
      <c r="K122" t="str">
        <f>IF('Program 2'!J73="","",'Program 2'!J73)</f>
        <v/>
      </c>
      <c r="L122" t="str">
        <f>IF('Program 2'!K73="","",'Program 2'!K73)</f>
        <v/>
      </c>
      <c r="M122" s="63">
        <f>'Program 2'!L73</f>
        <v>0</v>
      </c>
      <c r="N122" s="64">
        <f>'Program 2'!M73</f>
        <v>0</v>
      </c>
      <c r="O122" s="64">
        <f>'Program 2'!N73</f>
        <v>0</v>
      </c>
      <c r="P122" s="64">
        <f>'Program 2'!O73</f>
        <v>0</v>
      </c>
      <c r="Q122" s="64">
        <f>'Program 2'!P73</f>
        <v>0</v>
      </c>
      <c r="R122" s="64">
        <f>'Program 2'!Q73</f>
        <v>0</v>
      </c>
      <c r="S122" s="64">
        <f>'Program 2'!R73</f>
        <v>0</v>
      </c>
      <c r="T122" s="64">
        <f>'Program 2'!S73</f>
        <v>0</v>
      </c>
      <c r="U122" s="64">
        <f>'Program 2'!T73</f>
        <v>0</v>
      </c>
      <c r="V122" s="64">
        <f>'Program 2'!U73</f>
        <v>0</v>
      </c>
      <c r="W122" s="64">
        <f>'Program 2'!V73</f>
        <v>0</v>
      </c>
      <c r="X122" s="64">
        <f>'Program 2'!W73</f>
        <v>0</v>
      </c>
      <c r="Y122" s="64">
        <f>'Program 2'!X73</f>
        <v>0</v>
      </c>
      <c r="Z122" s="64">
        <f>'Program 2'!Y73</f>
        <v>0</v>
      </c>
      <c r="AA122" s="7">
        <f>'Program 2'!Z73</f>
        <v>0</v>
      </c>
      <c r="AB122" t="str">
        <f>'Program 2'!AA73</f>
        <v/>
      </c>
      <c r="AC122" t="str">
        <f>'Program 2'!AB73</f>
        <v/>
      </c>
      <c r="AD122" t="str">
        <f>'Program 2'!AC73</f>
        <v/>
      </c>
      <c r="AE122" t="str">
        <f>'Program 2'!AD73</f>
        <v/>
      </c>
      <c r="AF122" t="str">
        <f>'Program 2'!AE73</f>
        <v/>
      </c>
      <c r="AG122" t="str">
        <f>'Program 2'!AF73</f>
        <v/>
      </c>
      <c r="AH122" t="str">
        <f>'Program 2'!AG73</f>
        <v/>
      </c>
      <c r="AI122" t="str">
        <f>'Program 2'!AH73</f>
        <v/>
      </c>
      <c r="AJ122" t="str">
        <f>'Program 2'!AI73</f>
        <v/>
      </c>
      <c r="AK122" t="str">
        <f>'Program 2'!AJ73</f>
        <v/>
      </c>
      <c r="AL122" t="str">
        <f>'Program 2'!AK73</f>
        <v/>
      </c>
      <c r="AM122" t="str">
        <f>'Program 2'!AL73</f>
        <v/>
      </c>
    </row>
    <row r="123" spans="2:39" x14ac:dyDescent="0.25">
      <c r="B123" t="str">
        <f>IF('Program 2'!A74="","",'Program 2'!A74)</f>
        <v>Program 2</v>
      </c>
      <c r="C123" t="str">
        <f>IF('Program 2'!B74="","",'Program 2'!B74)</f>
        <v/>
      </c>
      <c r="D123" t="str">
        <f>IF('Program 2'!C74="","",'Program 2'!C74)</f>
        <v/>
      </c>
      <c r="E123" t="str">
        <f>IF('Program 2'!D74="","",'Program 2'!D74)</f>
        <v/>
      </c>
      <c r="F123" t="str">
        <f>IF('Program 2'!E74="","",'Program 2'!E74)</f>
        <v/>
      </c>
      <c r="G123" t="str">
        <f>IF('Program 2'!F74="","",'Program 2'!F74)</f>
        <v/>
      </c>
      <c r="H123" t="str">
        <f>IF('Program 2'!G74="","",'Program 2'!G74)</f>
        <v/>
      </c>
      <c r="I123" t="str">
        <f>IF('Program 2'!H74="","",'Program 2'!H74)</f>
        <v/>
      </c>
      <c r="J123" t="str">
        <f>IF('Program 2'!I74="","",'Program 2'!I74)</f>
        <v/>
      </c>
      <c r="K123" t="str">
        <f>IF('Program 2'!J74="","",'Program 2'!J74)</f>
        <v/>
      </c>
      <c r="L123" t="str">
        <f>IF('Program 2'!K74="","",'Program 2'!K74)</f>
        <v/>
      </c>
      <c r="M123" s="63">
        <f>'Program 2'!L74</f>
        <v>0</v>
      </c>
      <c r="N123" s="64">
        <f>'Program 2'!M74</f>
        <v>0</v>
      </c>
      <c r="O123" s="64">
        <f>'Program 2'!N74</f>
        <v>0</v>
      </c>
      <c r="P123" s="64">
        <f>'Program 2'!O74</f>
        <v>0</v>
      </c>
      <c r="Q123" s="64">
        <f>'Program 2'!P74</f>
        <v>0</v>
      </c>
      <c r="R123" s="64">
        <f>'Program 2'!Q74</f>
        <v>0</v>
      </c>
      <c r="S123" s="64">
        <f>'Program 2'!R74</f>
        <v>0</v>
      </c>
      <c r="T123" s="64">
        <f>'Program 2'!S74</f>
        <v>0</v>
      </c>
      <c r="U123" s="64">
        <f>'Program 2'!T74</f>
        <v>0</v>
      </c>
      <c r="V123" s="64">
        <f>'Program 2'!U74</f>
        <v>0</v>
      </c>
      <c r="W123" s="64">
        <f>'Program 2'!V74</f>
        <v>0</v>
      </c>
      <c r="X123" s="64">
        <f>'Program 2'!W74</f>
        <v>0</v>
      </c>
      <c r="Y123" s="64">
        <f>'Program 2'!X74</f>
        <v>0</v>
      </c>
      <c r="Z123" s="64">
        <f>'Program 2'!Y74</f>
        <v>0</v>
      </c>
      <c r="AA123" s="7">
        <f>'Program 2'!Z74</f>
        <v>0</v>
      </c>
      <c r="AB123" t="str">
        <f>'Program 2'!AA74</f>
        <v/>
      </c>
      <c r="AC123" t="str">
        <f>'Program 2'!AB74</f>
        <v/>
      </c>
      <c r="AD123" t="str">
        <f>'Program 2'!AC74</f>
        <v/>
      </c>
      <c r="AE123" t="str">
        <f>'Program 2'!AD74</f>
        <v/>
      </c>
      <c r="AF123" t="str">
        <f>'Program 2'!AE74</f>
        <v/>
      </c>
      <c r="AG123" t="str">
        <f>'Program 2'!AF74</f>
        <v/>
      </c>
      <c r="AH123" t="str">
        <f>'Program 2'!AG74</f>
        <v/>
      </c>
      <c r="AI123" t="str">
        <f>'Program 2'!AH74</f>
        <v/>
      </c>
      <c r="AJ123" t="str">
        <f>'Program 2'!AI74</f>
        <v/>
      </c>
      <c r="AK123" t="str">
        <f>'Program 2'!AJ74</f>
        <v/>
      </c>
      <c r="AL123" t="str">
        <f>'Program 2'!AK74</f>
        <v/>
      </c>
      <c r="AM123" t="str">
        <f>'Program 2'!AL74</f>
        <v/>
      </c>
    </row>
    <row r="124" spans="2:39" x14ac:dyDescent="0.25">
      <c r="B124" t="str">
        <f>IF('Program 2'!A75="","",'Program 2'!A75)</f>
        <v>Program 2</v>
      </c>
      <c r="C124" t="str">
        <f>IF('Program 2'!B75="","",'Program 2'!B75)</f>
        <v/>
      </c>
      <c r="D124" t="str">
        <f>IF('Program 2'!C75="","",'Program 2'!C75)</f>
        <v/>
      </c>
      <c r="E124" t="str">
        <f>IF('Program 2'!D75="","",'Program 2'!D75)</f>
        <v/>
      </c>
      <c r="F124" t="str">
        <f>IF('Program 2'!E75="","",'Program 2'!E75)</f>
        <v/>
      </c>
      <c r="G124" t="str">
        <f>IF('Program 2'!F75="","",'Program 2'!F75)</f>
        <v/>
      </c>
      <c r="H124" t="str">
        <f>IF('Program 2'!G75="","",'Program 2'!G75)</f>
        <v/>
      </c>
      <c r="I124" t="str">
        <f>IF('Program 2'!H75="","",'Program 2'!H75)</f>
        <v/>
      </c>
      <c r="J124" t="str">
        <f>IF('Program 2'!I75="","",'Program 2'!I75)</f>
        <v/>
      </c>
      <c r="K124" t="str">
        <f>IF('Program 2'!J75="","",'Program 2'!J75)</f>
        <v/>
      </c>
      <c r="L124" t="str">
        <f>IF('Program 2'!K75="","",'Program 2'!K75)</f>
        <v/>
      </c>
      <c r="M124" s="63">
        <f>'Program 2'!L75</f>
        <v>0</v>
      </c>
      <c r="N124" s="64">
        <f>'Program 2'!M75</f>
        <v>0</v>
      </c>
      <c r="O124" s="64">
        <f>'Program 2'!N75</f>
        <v>0</v>
      </c>
      <c r="P124" s="64">
        <f>'Program 2'!O75</f>
        <v>0</v>
      </c>
      <c r="Q124" s="64">
        <f>'Program 2'!P75</f>
        <v>0</v>
      </c>
      <c r="R124" s="64">
        <f>'Program 2'!Q75</f>
        <v>0</v>
      </c>
      <c r="S124" s="64">
        <f>'Program 2'!R75</f>
        <v>0</v>
      </c>
      <c r="T124" s="64">
        <f>'Program 2'!S75</f>
        <v>0</v>
      </c>
      <c r="U124" s="64">
        <f>'Program 2'!T75</f>
        <v>0</v>
      </c>
      <c r="V124" s="64">
        <f>'Program 2'!U75</f>
        <v>0</v>
      </c>
      <c r="W124" s="64">
        <f>'Program 2'!V75</f>
        <v>0</v>
      </c>
      <c r="X124" s="64">
        <f>'Program 2'!W75</f>
        <v>0</v>
      </c>
      <c r="Y124" s="64">
        <f>'Program 2'!X75</f>
        <v>0</v>
      </c>
      <c r="Z124" s="64">
        <f>'Program 2'!Y75</f>
        <v>0</v>
      </c>
      <c r="AA124" s="7">
        <f>'Program 2'!Z75</f>
        <v>0</v>
      </c>
      <c r="AB124" t="str">
        <f>'Program 2'!AA75</f>
        <v/>
      </c>
      <c r="AC124" t="str">
        <f>'Program 2'!AB75</f>
        <v/>
      </c>
      <c r="AD124" t="str">
        <f>'Program 2'!AC75</f>
        <v/>
      </c>
      <c r="AE124" t="str">
        <f>'Program 2'!AD75</f>
        <v/>
      </c>
      <c r="AF124" t="str">
        <f>'Program 2'!AE75</f>
        <v/>
      </c>
      <c r="AG124" t="str">
        <f>'Program 2'!AF75</f>
        <v/>
      </c>
      <c r="AH124" t="str">
        <f>'Program 2'!AG75</f>
        <v/>
      </c>
      <c r="AI124" t="str">
        <f>'Program 2'!AH75</f>
        <v/>
      </c>
      <c r="AJ124" t="str">
        <f>'Program 2'!AI75</f>
        <v/>
      </c>
      <c r="AK124" t="str">
        <f>'Program 2'!AJ75</f>
        <v/>
      </c>
      <c r="AL124" t="str">
        <f>'Program 2'!AK75</f>
        <v/>
      </c>
      <c r="AM124" t="str">
        <f>'Program 2'!AL75</f>
        <v/>
      </c>
    </row>
    <row r="125" spans="2:39" x14ac:dyDescent="0.25">
      <c r="B125" t="str">
        <f>IF('Program 2'!A76="","",'Program 2'!A76)</f>
        <v>Program 2</v>
      </c>
      <c r="C125" t="str">
        <f>IF('Program 2'!B76="","",'Program 2'!B76)</f>
        <v/>
      </c>
      <c r="D125" t="str">
        <f>IF('Program 2'!C76="","",'Program 2'!C76)</f>
        <v/>
      </c>
      <c r="E125" t="str">
        <f>IF('Program 2'!D76="","",'Program 2'!D76)</f>
        <v/>
      </c>
      <c r="F125" t="str">
        <f>IF('Program 2'!E76="","",'Program 2'!E76)</f>
        <v/>
      </c>
      <c r="G125" t="str">
        <f>IF('Program 2'!F76="","",'Program 2'!F76)</f>
        <v/>
      </c>
      <c r="H125" t="str">
        <f>IF('Program 2'!G76="","",'Program 2'!G76)</f>
        <v/>
      </c>
      <c r="I125" t="str">
        <f>IF('Program 2'!H76="","",'Program 2'!H76)</f>
        <v/>
      </c>
      <c r="J125" t="str">
        <f>IF('Program 2'!I76="","",'Program 2'!I76)</f>
        <v/>
      </c>
      <c r="K125" t="str">
        <f>IF('Program 2'!J76="","",'Program 2'!J76)</f>
        <v/>
      </c>
      <c r="L125" t="str">
        <f>IF('Program 2'!K76="","",'Program 2'!K76)</f>
        <v/>
      </c>
      <c r="M125" s="63">
        <f>'Program 2'!L76</f>
        <v>0</v>
      </c>
      <c r="N125" s="64">
        <f>'Program 2'!M76</f>
        <v>0</v>
      </c>
      <c r="O125" s="64">
        <f>'Program 2'!N76</f>
        <v>0</v>
      </c>
      <c r="P125" s="64">
        <f>'Program 2'!O76</f>
        <v>0</v>
      </c>
      <c r="Q125" s="64">
        <f>'Program 2'!P76</f>
        <v>0</v>
      </c>
      <c r="R125" s="64">
        <f>'Program 2'!Q76</f>
        <v>0</v>
      </c>
      <c r="S125" s="64">
        <f>'Program 2'!R76</f>
        <v>0</v>
      </c>
      <c r="T125" s="64">
        <f>'Program 2'!S76</f>
        <v>0</v>
      </c>
      <c r="U125" s="64">
        <f>'Program 2'!T76</f>
        <v>0</v>
      </c>
      <c r="V125" s="64">
        <f>'Program 2'!U76</f>
        <v>0</v>
      </c>
      <c r="W125" s="64">
        <f>'Program 2'!V76</f>
        <v>0</v>
      </c>
      <c r="X125" s="64">
        <f>'Program 2'!W76</f>
        <v>0</v>
      </c>
      <c r="Y125" s="64">
        <f>'Program 2'!X76</f>
        <v>0</v>
      </c>
      <c r="Z125" s="64">
        <f>'Program 2'!Y76</f>
        <v>0</v>
      </c>
      <c r="AA125" s="7">
        <f>'Program 2'!Z76</f>
        <v>0</v>
      </c>
      <c r="AB125" t="str">
        <f>'Program 2'!AA76</f>
        <v/>
      </c>
      <c r="AC125" t="str">
        <f>'Program 2'!AB76</f>
        <v/>
      </c>
      <c r="AD125" t="str">
        <f>'Program 2'!AC76</f>
        <v/>
      </c>
      <c r="AE125" t="str">
        <f>'Program 2'!AD76</f>
        <v/>
      </c>
      <c r="AF125" t="str">
        <f>'Program 2'!AE76</f>
        <v/>
      </c>
      <c r="AG125" t="str">
        <f>'Program 2'!AF76</f>
        <v/>
      </c>
      <c r="AH125" t="str">
        <f>'Program 2'!AG76</f>
        <v/>
      </c>
      <c r="AI125" t="str">
        <f>'Program 2'!AH76</f>
        <v/>
      </c>
      <c r="AJ125" t="str">
        <f>'Program 2'!AI76</f>
        <v/>
      </c>
      <c r="AK125" t="str">
        <f>'Program 2'!AJ76</f>
        <v/>
      </c>
      <c r="AL125" t="str">
        <f>'Program 2'!AK76</f>
        <v/>
      </c>
      <c r="AM125" t="str">
        <f>'Program 2'!AL76</f>
        <v/>
      </c>
    </row>
    <row r="126" spans="2:39" x14ac:dyDescent="0.25">
      <c r="B126" t="str">
        <f>IF('Program 2'!A77="","",'Program 2'!A77)</f>
        <v>Program 2</v>
      </c>
      <c r="C126" t="str">
        <f>IF('Program 2'!B77="","",'Program 2'!B77)</f>
        <v/>
      </c>
      <c r="D126" t="str">
        <f>IF('Program 2'!C77="","",'Program 2'!C77)</f>
        <v/>
      </c>
      <c r="E126" t="str">
        <f>IF('Program 2'!D77="","",'Program 2'!D77)</f>
        <v/>
      </c>
      <c r="F126" t="str">
        <f>IF('Program 2'!E77="","",'Program 2'!E77)</f>
        <v/>
      </c>
      <c r="G126" t="str">
        <f>IF('Program 2'!F77="","",'Program 2'!F77)</f>
        <v/>
      </c>
      <c r="H126" t="str">
        <f>IF('Program 2'!G77="","",'Program 2'!G77)</f>
        <v/>
      </c>
      <c r="I126" t="str">
        <f>IF('Program 2'!H77="","",'Program 2'!H77)</f>
        <v/>
      </c>
      <c r="J126" t="str">
        <f>IF('Program 2'!I77="","",'Program 2'!I77)</f>
        <v/>
      </c>
      <c r="K126" t="str">
        <f>IF('Program 2'!J77="","",'Program 2'!J77)</f>
        <v/>
      </c>
      <c r="L126" t="str">
        <f>IF('Program 2'!K77="","",'Program 2'!K77)</f>
        <v/>
      </c>
      <c r="M126" s="63">
        <f>'Program 2'!L77</f>
        <v>0</v>
      </c>
      <c r="N126" s="64">
        <f>'Program 2'!M77</f>
        <v>0</v>
      </c>
      <c r="O126" s="64">
        <f>'Program 2'!N77</f>
        <v>0</v>
      </c>
      <c r="P126" s="64">
        <f>'Program 2'!O77</f>
        <v>0</v>
      </c>
      <c r="Q126" s="64">
        <f>'Program 2'!P77</f>
        <v>0</v>
      </c>
      <c r="R126" s="64">
        <f>'Program 2'!Q77</f>
        <v>0</v>
      </c>
      <c r="S126" s="64">
        <f>'Program 2'!R77</f>
        <v>0</v>
      </c>
      <c r="T126" s="64">
        <f>'Program 2'!S77</f>
        <v>0</v>
      </c>
      <c r="U126" s="64">
        <f>'Program 2'!T77</f>
        <v>0</v>
      </c>
      <c r="V126" s="64">
        <f>'Program 2'!U77</f>
        <v>0</v>
      </c>
      <c r="W126" s="64">
        <f>'Program 2'!V77</f>
        <v>0</v>
      </c>
      <c r="X126" s="64">
        <f>'Program 2'!W77</f>
        <v>0</v>
      </c>
      <c r="Y126" s="64">
        <f>'Program 2'!X77</f>
        <v>0</v>
      </c>
      <c r="Z126" s="64">
        <f>'Program 2'!Y77</f>
        <v>0</v>
      </c>
      <c r="AA126" s="7">
        <f>'Program 2'!Z77</f>
        <v>0</v>
      </c>
      <c r="AB126" t="str">
        <f>'Program 2'!AA77</f>
        <v/>
      </c>
      <c r="AC126" t="str">
        <f>'Program 2'!AB77</f>
        <v/>
      </c>
      <c r="AD126" t="str">
        <f>'Program 2'!AC77</f>
        <v/>
      </c>
      <c r="AE126" t="str">
        <f>'Program 2'!AD77</f>
        <v/>
      </c>
      <c r="AF126" t="str">
        <f>'Program 2'!AE77</f>
        <v/>
      </c>
      <c r="AG126" t="str">
        <f>'Program 2'!AF77</f>
        <v/>
      </c>
      <c r="AH126" t="str">
        <f>'Program 2'!AG77</f>
        <v/>
      </c>
      <c r="AI126" t="str">
        <f>'Program 2'!AH77</f>
        <v/>
      </c>
      <c r="AJ126" t="str">
        <f>'Program 2'!AI77</f>
        <v/>
      </c>
      <c r="AK126" t="str">
        <f>'Program 2'!AJ77</f>
        <v/>
      </c>
      <c r="AL126" t="str">
        <f>'Program 2'!AK77</f>
        <v/>
      </c>
      <c r="AM126" t="str">
        <f>'Program 2'!AL77</f>
        <v/>
      </c>
    </row>
    <row r="127" spans="2:39" x14ac:dyDescent="0.25">
      <c r="B127" t="str">
        <f>IF('Program 2'!A78="","",'Program 2'!A78)</f>
        <v>Program 2</v>
      </c>
      <c r="C127" t="str">
        <f>IF('Program 2'!B78="","",'Program 2'!B78)</f>
        <v/>
      </c>
      <c r="D127" t="str">
        <f>IF('Program 2'!C78="","",'Program 2'!C78)</f>
        <v/>
      </c>
      <c r="E127" t="str">
        <f>IF('Program 2'!D78="","",'Program 2'!D78)</f>
        <v/>
      </c>
      <c r="F127" t="str">
        <f>IF('Program 2'!E78="","",'Program 2'!E78)</f>
        <v/>
      </c>
      <c r="G127" t="str">
        <f>IF('Program 2'!F78="","",'Program 2'!F78)</f>
        <v/>
      </c>
      <c r="H127" t="str">
        <f>IF('Program 2'!G78="","",'Program 2'!G78)</f>
        <v/>
      </c>
      <c r="I127" t="str">
        <f>IF('Program 2'!H78="","",'Program 2'!H78)</f>
        <v/>
      </c>
      <c r="J127" t="str">
        <f>IF('Program 2'!I78="","",'Program 2'!I78)</f>
        <v/>
      </c>
      <c r="K127" t="str">
        <f>IF('Program 2'!J78="","",'Program 2'!J78)</f>
        <v/>
      </c>
      <c r="L127" t="str">
        <f>IF('Program 2'!K78="","",'Program 2'!K78)</f>
        <v/>
      </c>
      <c r="M127" s="63">
        <f>'Program 2'!L78</f>
        <v>0</v>
      </c>
      <c r="N127" s="64">
        <f>'Program 2'!M78</f>
        <v>0</v>
      </c>
      <c r="O127" s="64">
        <f>'Program 2'!N78</f>
        <v>0</v>
      </c>
      <c r="P127" s="64">
        <f>'Program 2'!O78</f>
        <v>0</v>
      </c>
      <c r="Q127" s="64">
        <f>'Program 2'!P78</f>
        <v>0</v>
      </c>
      <c r="R127" s="64">
        <f>'Program 2'!Q78</f>
        <v>0</v>
      </c>
      <c r="S127" s="64">
        <f>'Program 2'!R78</f>
        <v>0</v>
      </c>
      <c r="T127" s="64">
        <f>'Program 2'!S78</f>
        <v>0</v>
      </c>
      <c r="U127" s="64">
        <f>'Program 2'!T78</f>
        <v>0</v>
      </c>
      <c r="V127" s="64">
        <f>'Program 2'!U78</f>
        <v>0</v>
      </c>
      <c r="W127" s="64">
        <f>'Program 2'!V78</f>
        <v>0</v>
      </c>
      <c r="X127" s="64">
        <f>'Program 2'!W78</f>
        <v>0</v>
      </c>
      <c r="Y127" s="64">
        <f>'Program 2'!X78</f>
        <v>0</v>
      </c>
      <c r="Z127" s="64">
        <f>'Program 2'!Y78</f>
        <v>0</v>
      </c>
      <c r="AA127" s="7">
        <f>'Program 2'!Z78</f>
        <v>0</v>
      </c>
      <c r="AB127" t="str">
        <f>'Program 2'!AA78</f>
        <v/>
      </c>
      <c r="AC127" t="str">
        <f>'Program 2'!AB78</f>
        <v/>
      </c>
      <c r="AD127" t="str">
        <f>'Program 2'!AC78</f>
        <v/>
      </c>
      <c r="AE127" t="str">
        <f>'Program 2'!AD78</f>
        <v/>
      </c>
      <c r="AF127" t="str">
        <f>'Program 2'!AE78</f>
        <v/>
      </c>
      <c r="AG127" t="str">
        <f>'Program 2'!AF78</f>
        <v/>
      </c>
      <c r="AH127" t="str">
        <f>'Program 2'!AG78</f>
        <v/>
      </c>
      <c r="AI127" t="str">
        <f>'Program 2'!AH78</f>
        <v/>
      </c>
      <c r="AJ127" t="str">
        <f>'Program 2'!AI78</f>
        <v/>
      </c>
      <c r="AK127" t="str">
        <f>'Program 2'!AJ78</f>
        <v/>
      </c>
      <c r="AL127" t="str">
        <f>'Program 2'!AK78</f>
        <v/>
      </c>
      <c r="AM127" t="str">
        <f>'Program 2'!AL78</f>
        <v/>
      </c>
    </row>
    <row r="128" spans="2:39" x14ac:dyDescent="0.25">
      <c r="B128" t="str">
        <f>IF('Program 2'!A79="","",'Program 2'!A79)</f>
        <v>Program 2</v>
      </c>
      <c r="C128" t="str">
        <f>IF('Program 2'!B79="","",'Program 2'!B79)</f>
        <v/>
      </c>
      <c r="D128" t="str">
        <f>IF('Program 2'!C79="","",'Program 2'!C79)</f>
        <v/>
      </c>
      <c r="E128" t="str">
        <f>IF('Program 2'!D79="","",'Program 2'!D79)</f>
        <v/>
      </c>
      <c r="F128" t="str">
        <f>IF('Program 2'!E79="","",'Program 2'!E79)</f>
        <v/>
      </c>
      <c r="G128" t="str">
        <f>IF('Program 2'!F79="","",'Program 2'!F79)</f>
        <v/>
      </c>
      <c r="H128" t="str">
        <f>IF('Program 2'!G79="","",'Program 2'!G79)</f>
        <v/>
      </c>
      <c r="I128" t="str">
        <f>IF('Program 2'!H79="","",'Program 2'!H79)</f>
        <v/>
      </c>
      <c r="J128" t="str">
        <f>IF('Program 2'!I79="","",'Program 2'!I79)</f>
        <v/>
      </c>
      <c r="K128" t="str">
        <f>IF('Program 2'!J79="","",'Program 2'!J79)</f>
        <v/>
      </c>
      <c r="L128" t="str">
        <f>IF('Program 2'!K79="","",'Program 2'!K79)</f>
        <v/>
      </c>
      <c r="M128" s="63">
        <f>'Program 2'!L79</f>
        <v>0</v>
      </c>
      <c r="N128" s="64">
        <f>'Program 2'!M79</f>
        <v>0</v>
      </c>
      <c r="O128" s="64">
        <f>'Program 2'!N79</f>
        <v>0</v>
      </c>
      <c r="P128" s="64">
        <f>'Program 2'!O79</f>
        <v>0</v>
      </c>
      <c r="Q128" s="64">
        <f>'Program 2'!P79</f>
        <v>0</v>
      </c>
      <c r="R128" s="64">
        <f>'Program 2'!Q79</f>
        <v>0</v>
      </c>
      <c r="S128" s="64">
        <f>'Program 2'!R79</f>
        <v>0</v>
      </c>
      <c r="T128" s="64">
        <f>'Program 2'!S79</f>
        <v>0</v>
      </c>
      <c r="U128" s="64">
        <f>'Program 2'!T79</f>
        <v>0</v>
      </c>
      <c r="V128" s="64">
        <f>'Program 2'!U79</f>
        <v>0</v>
      </c>
      <c r="W128" s="64">
        <f>'Program 2'!V79</f>
        <v>0</v>
      </c>
      <c r="X128" s="64">
        <f>'Program 2'!W79</f>
        <v>0</v>
      </c>
      <c r="Y128" s="64">
        <f>'Program 2'!X79</f>
        <v>0</v>
      </c>
      <c r="Z128" s="64">
        <f>'Program 2'!Y79</f>
        <v>0</v>
      </c>
      <c r="AA128" s="7">
        <f>'Program 2'!Z79</f>
        <v>0</v>
      </c>
      <c r="AB128" t="str">
        <f>'Program 2'!AA79</f>
        <v/>
      </c>
      <c r="AC128" t="str">
        <f>'Program 2'!AB79</f>
        <v/>
      </c>
      <c r="AD128" t="str">
        <f>'Program 2'!AC79</f>
        <v/>
      </c>
      <c r="AE128" t="str">
        <f>'Program 2'!AD79</f>
        <v/>
      </c>
      <c r="AF128" t="str">
        <f>'Program 2'!AE79</f>
        <v/>
      </c>
      <c r="AG128" t="str">
        <f>'Program 2'!AF79</f>
        <v/>
      </c>
      <c r="AH128" t="str">
        <f>'Program 2'!AG79</f>
        <v/>
      </c>
      <c r="AI128" t="str">
        <f>'Program 2'!AH79</f>
        <v/>
      </c>
      <c r="AJ128" t="str">
        <f>'Program 2'!AI79</f>
        <v/>
      </c>
      <c r="AK128" t="str">
        <f>'Program 2'!AJ79</f>
        <v/>
      </c>
      <c r="AL128" t="str">
        <f>'Program 2'!AK79</f>
        <v/>
      </c>
      <c r="AM128" t="str">
        <f>'Program 2'!AL79</f>
        <v/>
      </c>
    </row>
    <row r="129" spans="2:39" x14ac:dyDescent="0.25">
      <c r="B129" t="str">
        <f>IF('Program 2'!A80="","",'Program 2'!A80)</f>
        <v>Program 2</v>
      </c>
      <c r="C129" t="str">
        <f>IF('Program 2'!B80="","",'Program 2'!B80)</f>
        <v/>
      </c>
      <c r="D129" t="str">
        <f>IF('Program 2'!C80="","",'Program 2'!C80)</f>
        <v/>
      </c>
      <c r="E129" t="str">
        <f>IF('Program 2'!D80="","",'Program 2'!D80)</f>
        <v/>
      </c>
      <c r="F129" t="str">
        <f>IF('Program 2'!E80="","",'Program 2'!E80)</f>
        <v/>
      </c>
      <c r="G129" t="str">
        <f>IF('Program 2'!F80="","",'Program 2'!F80)</f>
        <v/>
      </c>
      <c r="H129" t="str">
        <f>IF('Program 2'!G80="","",'Program 2'!G80)</f>
        <v/>
      </c>
      <c r="I129" t="str">
        <f>IF('Program 2'!H80="","",'Program 2'!H80)</f>
        <v/>
      </c>
      <c r="J129" t="str">
        <f>IF('Program 2'!I80="","",'Program 2'!I80)</f>
        <v/>
      </c>
      <c r="K129" t="str">
        <f>IF('Program 2'!J80="","",'Program 2'!J80)</f>
        <v/>
      </c>
      <c r="L129" t="str">
        <f>IF('Program 2'!K80="","",'Program 2'!K80)</f>
        <v/>
      </c>
      <c r="M129" s="63">
        <f>'Program 2'!L80</f>
        <v>0</v>
      </c>
      <c r="N129" s="64">
        <f>'Program 2'!M80</f>
        <v>0</v>
      </c>
      <c r="O129" s="64">
        <f>'Program 2'!N80</f>
        <v>0</v>
      </c>
      <c r="P129" s="64">
        <f>'Program 2'!O80</f>
        <v>0</v>
      </c>
      <c r="Q129" s="64">
        <f>'Program 2'!P80</f>
        <v>0</v>
      </c>
      <c r="R129" s="64">
        <f>'Program 2'!Q80</f>
        <v>0</v>
      </c>
      <c r="S129" s="64">
        <f>'Program 2'!R80</f>
        <v>0</v>
      </c>
      <c r="T129" s="64">
        <f>'Program 2'!S80</f>
        <v>0</v>
      </c>
      <c r="U129" s="64">
        <f>'Program 2'!T80</f>
        <v>0</v>
      </c>
      <c r="V129" s="64">
        <f>'Program 2'!U80</f>
        <v>0</v>
      </c>
      <c r="W129" s="64">
        <f>'Program 2'!V80</f>
        <v>0</v>
      </c>
      <c r="X129" s="64">
        <f>'Program 2'!W80</f>
        <v>0</v>
      </c>
      <c r="Y129" s="64">
        <f>'Program 2'!X80</f>
        <v>0</v>
      </c>
      <c r="Z129" s="64">
        <f>'Program 2'!Y80</f>
        <v>0</v>
      </c>
      <c r="AA129" s="7">
        <f>'Program 2'!Z80</f>
        <v>0</v>
      </c>
      <c r="AB129" t="str">
        <f>'Program 2'!AA80</f>
        <v/>
      </c>
      <c r="AC129" t="str">
        <f>'Program 2'!AB80</f>
        <v/>
      </c>
      <c r="AD129" t="str">
        <f>'Program 2'!AC80</f>
        <v/>
      </c>
      <c r="AE129" t="str">
        <f>'Program 2'!AD80</f>
        <v/>
      </c>
      <c r="AF129" t="str">
        <f>'Program 2'!AE80</f>
        <v/>
      </c>
      <c r="AG129" t="str">
        <f>'Program 2'!AF80</f>
        <v/>
      </c>
      <c r="AH129" t="str">
        <f>'Program 2'!AG80</f>
        <v/>
      </c>
      <c r="AI129" t="str">
        <f>'Program 2'!AH80</f>
        <v/>
      </c>
      <c r="AJ129" t="str">
        <f>'Program 2'!AI80</f>
        <v/>
      </c>
      <c r="AK129" t="str">
        <f>'Program 2'!AJ80</f>
        <v/>
      </c>
      <c r="AL129" t="str">
        <f>'Program 2'!AK80</f>
        <v/>
      </c>
      <c r="AM129" t="str">
        <f>'Program 2'!AL80</f>
        <v/>
      </c>
    </row>
    <row r="130" spans="2:39" x14ac:dyDescent="0.25">
      <c r="B130" t="str">
        <f>IF('Program 2'!A81="","",'Program 2'!A81)</f>
        <v>Program 2</v>
      </c>
      <c r="C130" t="str">
        <f>IF('Program 2'!B81="","",'Program 2'!B81)</f>
        <v/>
      </c>
      <c r="D130" t="str">
        <f>IF('Program 2'!C81="","",'Program 2'!C81)</f>
        <v/>
      </c>
      <c r="E130" t="str">
        <f>IF('Program 2'!D81="","",'Program 2'!D81)</f>
        <v/>
      </c>
      <c r="F130" t="str">
        <f>IF('Program 2'!E81="","",'Program 2'!E81)</f>
        <v/>
      </c>
      <c r="G130" t="str">
        <f>IF('Program 2'!F81="","",'Program 2'!F81)</f>
        <v/>
      </c>
      <c r="H130" t="str">
        <f>IF('Program 2'!G81="","",'Program 2'!G81)</f>
        <v/>
      </c>
      <c r="I130" t="str">
        <f>IF('Program 2'!H81="","",'Program 2'!H81)</f>
        <v/>
      </c>
      <c r="J130" t="str">
        <f>IF('Program 2'!I81="","",'Program 2'!I81)</f>
        <v/>
      </c>
      <c r="K130" t="str">
        <f>IF('Program 2'!J81="","",'Program 2'!J81)</f>
        <v/>
      </c>
      <c r="L130" t="str">
        <f>IF('Program 2'!K81="","",'Program 2'!K81)</f>
        <v/>
      </c>
      <c r="M130" s="63">
        <f>'Program 2'!L81</f>
        <v>0</v>
      </c>
      <c r="N130" s="64">
        <f>'Program 2'!M81</f>
        <v>0</v>
      </c>
      <c r="O130" s="64">
        <f>'Program 2'!N81</f>
        <v>0</v>
      </c>
      <c r="P130" s="64">
        <f>'Program 2'!O81</f>
        <v>0</v>
      </c>
      <c r="Q130" s="64">
        <f>'Program 2'!P81</f>
        <v>0</v>
      </c>
      <c r="R130" s="64">
        <f>'Program 2'!Q81</f>
        <v>0</v>
      </c>
      <c r="S130" s="64">
        <f>'Program 2'!R81</f>
        <v>0</v>
      </c>
      <c r="T130" s="64">
        <f>'Program 2'!S81</f>
        <v>0</v>
      </c>
      <c r="U130" s="64">
        <f>'Program 2'!T81</f>
        <v>0</v>
      </c>
      <c r="V130" s="64">
        <f>'Program 2'!U81</f>
        <v>0</v>
      </c>
      <c r="W130" s="64">
        <f>'Program 2'!V81</f>
        <v>0</v>
      </c>
      <c r="X130" s="64">
        <f>'Program 2'!W81</f>
        <v>0</v>
      </c>
      <c r="Y130" s="64">
        <f>'Program 2'!X81</f>
        <v>0</v>
      </c>
      <c r="Z130" s="64">
        <f>'Program 2'!Y81</f>
        <v>0</v>
      </c>
      <c r="AA130" s="7">
        <f>'Program 2'!Z81</f>
        <v>0</v>
      </c>
      <c r="AB130" t="str">
        <f>'Program 2'!AA81</f>
        <v/>
      </c>
      <c r="AC130" t="str">
        <f>'Program 2'!AB81</f>
        <v/>
      </c>
      <c r="AD130" t="str">
        <f>'Program 2'!AC81</f>
        <v/>
      </c>
      <c r="AE130" t="str">
        <f>'Program 2'!AD81</f>
        <v/>
      </c>
      <c r="AF130" t="str">
        <f>'Program 2'!AE81</f>
        <v/>
      </c>
      <c r="AG130" t="str">
        <f>'Program 2'!AF81</f>
        <v/>
      </c>
      <c r="AH130" t="str">
        <f>'Program 2'!AG81</f>
        <v/>
      </c>
      <c r="AI130" t="str">
        <f>'Program 2'!AH81</f>
        <v/>
      </c>
      <c r="AJ130" t="str">
        <f>'Program 2'!AI81</f>
        <v/>
      </c>
      <c r="AK130" t="str">
        <f>'Program 2'!AJ81</f>
        <v/>
      </c>
      <c r="AL130" t="str">
        <f>'Program 2'!AK81</f>
        <v/>
      </c>
      <c r="AM130" t="str">
        <f>'Program 2'!AL81</f>
        <v/>
      </c>
    </row>
    <row r="131" spans="2:39" x14ac:dyDescent="0.25">
      <c r="B131" t="str">
        <f>IF('Program 2'!A82="","",'Program 2'!A82)</f>
        <v>Program 2</v>
      </c>
      <c r="C131" t="str">
        <f>IF('Program 2'!B82="","",'Program 2'!B82)</f>
        <v/>
      </c>
      <c r="D131" t="str">
        <f>IF('Program 2'!C82="","",'Program 2'!C82)</f>
        <v/>
      </c>
      <c r="E131" t="str">
        <f>IF('Program 2'!D82="","",'Program 2'!D82)</f>
        <v/>
      </c>
      <c r="F131" t="str">
        <f>IF('Program 2'!E82="","",'Program 2'!E82)</f>
        <v/>
      </c>
      <c r="G131" t="str">
        <f>IF('Program 2'!F82="","",'Program 2'!F82)</f>
        <v/>
      </c>
      <c r="H131" t="str">
        <f>IF('Program 2'!G82="","",'Program 2'!G82)</f>
        <v/>
      </c>
      <c r="I131" t="str">
        <f>IF('Program 2'!H82="","",'Program 2'!H82)</f>
        <v/>
      </c>
      <c r="J131" t="str">
        <f>IF('Program 2'!I82="","",'Program 2'!I82)</f>
        <v/>
      </c>
      <c r="K131" t="str">
        <f>IF('Program 2'!J82="","",'Program 2'!J82)</f>
        <v/>
      </c>
      <c r="L131" t="str">
        <f>IF('Program 2'!K82="","",'Program 2'!K82)</f>
        <v/>
      </c>
      <c r="M131" s="63">
        <f>'Program 2'!L82</f>
        <v>0</v>
      </c>
      <c r="N131" s="64">
        <f>'Program 2'!M82</f>
        <v>0</v>
      </c>
      <c r="O131" s="64">
        <f>'Program 2'!N82</f>
        <v>0</v>
      </c>
      <c r="P131" s="64">
        <f>'Program 2'!O82</f>
        <v>0</v>
      </c>
      <c r="Q131" s="64">
        <f>'Program 2'!P82</f>
        <v>0</v>
      </c>
      <c r="R131" s="64">
        <f>'Program 2'!Q82</f>
        <v>0</v>
      </c>
      <c r="S131" s="64">
        <f>'Program 2'!R82</f>
        <v>0</v>
      </c>
      <c r="T131" s="64">
        <f>'Program 2'!S82</f>
        <v>0</v>
      </c>
      <c r="U131" s="64">
        <f>'Program 2'!T82</f>
        <v>0</v>
      </c>
      <c r="V131" s="64">
        <f>'Program 2'!U82</f>
        <v>0</v>
      </c>
      <c r="W131" s="64">
        <f>'Program 2'!V82</f>
        <v>0</v>
      </c>
      <c r="X131" s="64">
        <f>'Program 2'!W82</f>
        <v>0</v>
      </c>
      <c r="Y131" s="64">
        <f>'Program 2'!X82</f>
        <v>0</v>
      </c>
      <c r="Z131" s="64">
        <f>'Program 2'!Y82</f>
        <v>0</v>
      </c>
      <c r="AA131" s="7">
        <f>'Program 2'!Z82</f>
        <v>0</v>
      </c>
      <c r="AB131" t="str">
        <f>'Program 2'!AA82</f>
        <v/>
      </c>
      <c r="AC131" t="str">
        <f>'Program 2'!AB82</f>
        <v/>
      </c>
      <c r="AD131" t="str">
        <f>'Program 2'!AC82</f>
        <v/>
      </c>
      <c r="AE131" t="str">
        <f>'Program 2'!AD82</f>
        <v/>
      </c>
      <c r="AF131" t="str">
        <f>'Program 2'!AE82</f>
        <v/>
      </c>
      <c r="AG131" t="str">
        <f>'Program 2'!AF82</f>
        <v/>
      </c>
      <c r="AH131" t="str">
        <f>'Program 2'!AG82</f>
        <v/>
      </c>
      <c r="AI131" t="str">
        <f>'Program 2'!AH82</f>
        <v/>
      </c>
      <c r="AJ131" t="str">
        <f>'Program 2'!AI82</f>
        <v/>
      </c>
      <c r="AK131" t="str">
        <f>'Program 2'!AJ82</f>
        <v/>
      </c>
      <c r="AL131" t="str">
        <f>'Program 2'!AK82</f>
        <v/>
      </c>
      <c r="AM131" t="str">
        <f>'Program 2'!AL82</f>
        <v/>
      </c>
    </row>
    <row r="132" spans="2:39" x14ac:dyDescent="0.25">
      <c r="B132" t="str">
        <f>IF('Program 2'!A83="","",'Program 2'!A83)</f>
        <v>Program 2</v>
      </c>
      <c r="C132" t="str">
        <f>IF('Program 2'!B83="","",'Program 2'!B83)</f>
        <v/>
      </c>
      <c r="D132" t="str">
        <f>IF('Program 2'!C83="","",'Program 2'!C83)</f>
        <v/>
      </c>
      <c r="E132" t="str">
        <f>IF('Program 2'!D83="","",'Program 2'!D83)</f>
        <v/>
      </c>
      <c r="F132" t="str">
        <f>IF('Program 2'!E83="","",'Program 2'!E83)</f>
        <v/>
      </c>
      <c r="G132" t="str">
        <f>IF('Program 2'!F83="","",'Program 2'!F83)</f>
        <v/>
      </c>
      <c r="H132" t="str">
        <f>IF('Program 2'!G83="","",'Program 2'!G83)</f>
        <v/>
      </c>
      <c r="I132" t="str">
        <f>IF('Program 2'!H83="","",'Program 2'!H83)</f>
        <v/>
      </c>
      <c r="J132" t="str">
        <f>IF('Program 2'!I83="","",'Program 2'!I83)</f>
        <v/>
      </c>
      <c r="K132" t="str">
        <f>IF('Program 2'!J83="","",'Program 2'!J83)</f>
        <v/>
      </c>
      <c r="L132" t="str">
        <f>IF('Program 2'!K83="","",'Program 2'!K83)</f>
        <v/>
      </c>
      <c r="M132" s="63">
        <f>'Program 2'!L83</f>
        <v>0</v>
      </c>
      <c r="N132" s="64">
        <f>'Program 2'!M83</f>
        <v>0</v>
      </c>
      <c r="O132" s="64">
        <f>'Program 2'!N83</f>
        <v>0</v>
      </c>
      <c r="P132" s="64">
        <f>'Program 2'!O83</f>
        <v>0</v>
      </c>
      <c r="Q132" s="64">
        <f>'Program 2'!P83</f>
        <v>0</v>
      </c>
      <c r="R132" s="64">
        <f>'Program 2'!Q83</f>
        <v>0</v>
      </c>
      <c r="S132" s="64">
        <f>'Program 2'!R83</f>
        <v>0</v>
      </c>
      <c r="T132" s="64">
        <f>'Program 2'!S83</f>
        <v>0</v>
      </c>
      <c r="U132" s="64">
        <f>'Program 2'!T83</f>
        <v>0</v>
      </c>
      <c r="V132" s="64">
        <f>'Program 2'!U83</f>
        <v>0</v>
      </c>
      <c r="W132" s="64">
        <f>'Program 2'!V83</f>
        <v>0</v>
      </c>
      <c r="X132" s="64">
        <f>'Program 2'!W83</f>
        <v>0</v>
      </c>
      <c r="Y132" s="64">
        <f>'Program 2'!X83</f>
        <v>0</v>
      </c>
      <c r="Z132" s="64">
        <f>'Program 2'!Y83</f>
        <v>0</v>
      </c>
      <c r="AA132" s="7">
        <f>'Program 2'!Z83</f>
        <v>0</v>
      </c>
      <c r="AB132" t="str">
        <f>'Program 2'!AA83</f>
        <v/>
      </c>
      <c r="AC132" t="str">
        <f>'Program 2'!AB83</f>
        <v/>
      </c>
      <c r="AD132" t="str">
        <f>'Program 2'!AC83</f>
        <v/>
      </c>
      <c r="AE132" t="str">
        <f>'Program 2'!AD83</f>
        <v/>
      </c>
      <c r="AF132" t="str">
        <f>'Program 2'!AE83</f>
        <v/>
      </c>
      <c r="AG132" t="str">
        <f>'Program 2'!AF83</f>
        <v/>
      </c>
      <c r="AH132" t="str">
        <f>'Program 2'!AG83</f>
        <v/>
      </c>
      <c r="AI132" t="str">
        <f>'Program 2'!AH83</f>
        <v/>
      </c>
      <c r="AJ132" t="str">
        <f>'Program 2'!AI83</f>
        <v/>
      </c>
      <c r="AK132" t="str">
        <f>'Program 2'!AJ83</f>
        <v/>
      </c>
      <c r="AL132" t="str">
        <f>'Program 2'!AK83</f>
        <v/>
      </c>
      <c r="AM132" t="str">
        <f>'Program 2'!AL83</f>
        <v/>
      </c>
    </row>
    <row r="133" spans="2:39" x14ac:dyDescent="0.25">
      <c r="B133" t="str">
        <f>IF('Program 2'!A84="","",'Program 2'!A84)</f>
        <v>Program 2</v>
      </c>
      <c r="C133" t="str">
        <f>IF('Program 2'!B84="","",'Program 2'!B84)</f>
        <v/>
      </c>
      <c r="D133" t="str">
        <f>IF('Program 2'!C84="","",'Program 2'!C84)</f>
        <v/>
      </c>
      <c r="E133" t="str">
        <f>IF('Program 2'!D84="","",'Program 2'!D84)</f>
        <v/>
      </c>
      <c r="F133" t="str">
        <f>IF('Program 2'!E84="","",'Program 2'!E84)</f>
        <v/>
      </c>
      <c r="G133" t="str">
        <f>IF('Program 2'!F84="","",'Program 2'!F84)</f>
        <v/>
      </c>
      <c r="H133" t="str">
        <f>IF('Program 2'!G84="","",'Program 2'!G84)</f>
        <v/>
      </c>
      <c r="I133" t="str">
        <f>IF('Program 2'!H84="","",'Program 2'!H84)</f>
        <v/>
      </c>
      <c r="J133" t="str">
        <f>IF('Program 2'!I84="","",'Program 2'!I84)</f>
        <v/>
      </c>
      <c r="K133" t="str">
        <f>IF('Program 2'!J84="","",'Program 2'!J84)</f>
        <v/>
      </c>
      <c r="L133" t="str">
        <f>IF('Program 2'!K84="","",'Program 2'!K84)</f>
        <v/>
      </c>
      <c r="M133" s="63">
        <f>'Program 2'!L84</f>
        <v>0</v>
      </c>
      <c r="N133" s="64">
        <f>'Program 2'!M84</f>
        <v>0</v>
      </c>
      <c r="O133" s="64">
        <f>'Program 2'!N84</f>
        <v>0</v>
      </c>
      <c r="P133" s="64">
        <f>'Program 2'!O84</f>
        <v>0</v>
      </c>
      <c r="Q133" s="64">
        <f>'Program 2'!P84</f>
        <v>0</v>
      </c>
      <c r="R133" s="64">
        <f>'Program 2'!Q84</f>
        <v>0</v>
      </c>
      <c r="S133" s="64">
        <f>'Program 2'!R84</f>
        <v>0</v>
      </c>
      <c r="T133" s="64">
        <f>'Program 2'!S84</f>
        <v>0</v>
      </c>
      <c r="U133" s="64">
        <f>'Program 2'!T84</f>
        <v>0</v>
      </c>
      <c r="V133" s="64">
        <f>'Program 2'!U84</f>
        <v>0</v>
      </c>
      <c r="W133" s="64">
        <f>'Program 2'!V84</f>
        <v>0</v>
      </c>
      <c r="X133" s="64">
        <f>'Program 2'!W84</f>
        <v>0</v>
      </c>
      <c r="Y133" s="64">
        <f>'Program 2'!X84</f>
        <v>0</v>
      </c>
      <c r="Z133" s="64">
        <f>'Program 2'!Y84</f>
        <v>0</v>
      </c>
      <c r="AA133" s="7">
        <f>'Program 2'!Z84</f>
        <v>0</v>
      </c>
      <c r="AB133" t="str">
        <f>'Program 2'!AA84</f>
        <v/>
      </c>
      <c r="AC133" t="str">
        <f>'Program 2'!AB84</f>
        <v/>
      </c>
      <c r="AD133" t="str">
        <f>'Program 2'!AC84</f>
        <v/>
      </c>
      <c r="AE133" t="str">
        <f>'Program 2'!AD84</f>
        <v/>
      </c>
      <c r="AF133" t="str">
        <f>'Program 2'!AE84</f>
        <v/>
      </c>
      <c r="AG133" t="str">
        <f>'Program 2'!AF84</f>
        <v/>
      </c>
      <c r="AH133" t="str">
        <f>'Program 2'!AG84</f>
        <v/>
      </c>
      <c r="AI133" t="str">
        <f>'Program 2'!AH84</f>
        <v/>
      </c>
      <c r="AJ133" t="str">
        <f>'Program 2'!AI84</f>
        <v/>
      </c>
      <c r="AK133" t="str">
        <f>'Program 2'!AJ84</f>
        <v/>
      </c>
      <c r="AL133" t="str">
        <f>'Program 2'!AK84</f>
        <v/>
      </c>
      <c r="AM133" t="str">
        <f>'Program 2'!AL84</f>
        <v/>
      </c>
    </row>
    <row r="134" spans="2:39" x14ac:dyDescent="0.25">
      <c r="B134" t="str">
        <f>IF('Program 2'!A85="","",'Program 2'!A85)</f>
        <v>Program 2</v>
      </c>
      <c r="C134" t="str">
        <f>IF('Program 2'!B85="","",'Program 2'!B85)</f>
        <v/>
      </c>
      <c r="D134" t="str">
        <f>IF('Program 2'!C85="","",'Program 2'!C85)</f>
        <v/>
      </c>
      <c r="E134" t="str">
        <f>IF('Program 2'!D85="","",'Program 2'!D85)</f>
        <v/>
      </c>
      <c r="F134" t="str">
        <f>IF('Program 2'!E85="","",'Program 2'!E85)</f>
        <v/>
      </c>
      <c r="G134" t="str">
        <f>IF('Program 2'!F85="","",'Program 2'!F85)</f>
        <v/>
      </c>
      <c r="H134" t="str">
        <f>IF('Program 2'!G85="","",'Program 2'!G85)</f>
        <v/>
      </c>
      <c r="I134" t="str">
        <f>IF('Program 2'!H85="","",'Program 2'!H85)</f>
        <v/>
      </c>
      <c r="J134" t="str">
        <f>IF('Program 2'!I85="","",'Program 2'!I85)</f>
        <v/>
      </c>
      <c r="K134" t="str">
        <f>IF('Program 2'!J85="","",'Program 2'!J85)</f>
        <v/>
      </c>
      <c r="L134" t="str">
        <f>IF('Program 2'!K85="","",'Program 2'!K85)</f>
        <v/>
      </c>
      <c r="M134" s="63">
        <f>'Program 2'!L85</f>
        <v>0</v>
      </c>
      <c r="N134" s="64">
        <f>'Program 2'!M85</f>
        <v>0</v>
      </c>
      <c r="O134" s="64">
        <f>'Program 2'!N85</f>
        <v>0</v>
      </c>
      <c r="P134" s="64">
        <f>'Program 2'!O85</f>
        <v>0</v>
      </c>
      <c r="Q134" s="64">
        <f>'Program 2'!P85</f>
        <v>0</v>
      </c>
      <c r="R134" s="64">
        <f>'Program 2'!Q85</f>
        <v>0</v>
      </c>
      <c r="S134" s="64">
        <f>'Program 2'!R85</f>
        <v>0</v>
      </c>
      <c r="T134" s="64">
        <f>'Program 2'!S85</f>
        <v>0</v>
      </c>
      <c r="U134" s="64">
        <f>'Program 2'!T85</f>
        <v>0</v>
      </c>
      <c r="V134" s="64">
        <f>'Program 2'!U85</f>
        <v>0</v>
      </c>
      <c r="W134" s="64">
        <f>'Program 2'!V85</f>
        <v>0</v>
      </c>
      <c r="X134" s="64">
        <f>'Program 2'!W85</f>
        <v>0</v>
      </c>
      <c r="Y134" s="64">
        <f>'Program 2'!X85</f>
        <v>0</v>
      </c>
      <c r="Z134" s="64">
        <f>'Program 2'!Y85</f>
        <v>0</v>
      </c>
      <c r="AA134" s="7">
        <f>'Program 2'!Z85</f>
        <v>0</v>
      </c>
      <c r="AB134" t="str">
        <f>'Program 2'!AA85</f>
        <v/>
      </c>
      <c r="AC134" t="str">
        <f>'Program 2'!AB85</f>
        <v/>
      </c>
      <c r="AD134" t="str">
        <f>'Program 2'!AC85</f>
        <v/>
      </c>
      <c r="AE134" t="str">
        <f>'Program 2'!AD85</f>
        <v/>
      </c>
      <c r="AF134" t="str">
        <f>'Program 2'!AE85</f>
        <v/>
      </c>
      <c r="AG134" t="str">
        <f>'Program 2'!AF85</f>
        <v/>
      </c>
      <c r="AH134" t="str">
        <f>'Program 2'!AG85</f>
        <v/>
      </c>
      <c r="AI134" t="str">
        <f>'Program 2'!AH85</f>
        <v/>
      </c>
      <c r="AJ134" t="str">
        <f>'Program 2'!AI85</f>
        <v/>
      </c>
      <c r="AK134" t="str">
        <f>'Program 2'!AJ85</f>
        <v/>
      </c>
      <c r="AL134" t="str">
        <f>'Program 2'!AK85</f>
        <v/>
      </c>
      <c r="AM134" t="str">
        <f>'Program 2'!AL85</f>
        <v/>
      </c>
    </row>
    <row r="135" spans="2:39" x14ac:dyDescent="0.25">
      <c r="B135" t="str">
        <f>IF('Program 2'!A86="","",'Program 2'!A86)</f>
        <v>Program 2</v>
      </c>
      <c r="C135" t="str">
        <f>IF('Program 2'!B86="","",'Program 2'!B86)</f>
        <v/>
      </c>
      <c r="D135" t="str">
        <f>IF('Program 2'!C86="","",'Program 2'!C86)</f>
        <v/>
      </c>
      <c r="E135" t="str">
        <f>IF('Program 2'!D86="","",'Program 2'!D86)</f>
        <v/>
      </c>
      <c r="F135" t="str">
        <f>IF('Program 2'!E86="","",'Program 2'!E86)</f>
        <v/>
      </c>
      <c r="G135" t="str">
        <f>IF('Program 2'!F86="","",'Program 2'!F86)</f>
        <v/>
      </c>
      <c r="H135" t="str">
        <f>IF('Program 2'!G86="","",'Program 2'!G86)</f>
        <v/>
      </c>
      <c r="I135" t="str">
        <f>IF('Program 2'!H86="","",'Program 2'!H86)</f>
        <v/>
      </c>
      <c r="J135" t="str">
        <f>IF('Program 2'!I86="","",'Program 2'!I86)</f>
        <v/>
      </c>
      <c r="K135" t="str">
        <f>IF('Program 2'!J86="","",'Program 2'!J86)</f>
        <v/>
      </c>
      <c r="L135" t="str">
        <f>IF('Program 2'!K86="","",'Program 2'!K86)</f>
        <v/>
      </c>
      <c r="M135" s="63">
        <f>'Program 2'!L86</f>
        <v>0</v>
      </c>
      <c r="N135" s="64">
        <f>'Program 2'!M86</f>
        <v>0</v>
      </c>
      <c r="O135" s="64">
        <f>'Program 2'!N86</f>
        <v>0</v>
      </c>
      <c r="P135" s="64">
        <f>'Program 2'!O86</f>
        <v>0</v>
      </c>
      <c r="Q135" s="64">
        <f>'Program 2'!P86</f>
        <v>0</v>
      </c>
      <c r="R135" s="64">
        <f>'Program 2'!Q86</f>
        <v>0</v>
      </c>
      <c r="S135" s="64">
        <f>'Program 2'!R86</f>
        <v>0</v>
      </c>
      <c r="T135" s="64">
        <f>'Program 2'!S86</f>
        <v>0</v>
      </c>
      <c r="U135" s="64">
        <f>'Program 2'!T86</f>
        <v>0</v>
      </c>
      <c r="V135" s="64">
        <f>'Program 2'!U86</f>
        <v>0</v>
      </c>
      <c r="W135" s="64">
        <f>'Program 2'!V86</f>
        <v>0</v>
      </c>
      <c r="X135" s="64">
        <f>'Program 2'!W86</f>
        <v>0</v>
      </c>
      <c r="Y135" s="64">
        <f>'Program 2'!X86</f>
        <v>0</v>
      </c>
      <c r="Z135" s="64">
        <f>'Program 2'!Y86</f>
        <v>0</v>
      </c>
      <c r="AA135" s="7">
        <f>'Program 2'!Z86</f>
        <v>0</v>
      </c>
      <c r="AB135" t="str">
        <f>'Program 2'!AA86</f>
        <v/>
      </c>
      <c r="AC135" t="str">
        <f>'Program 2'!AB86</f>
        <v/>
      </c>
      <c r="AD135" t="str">
        <f>'Program 2'!AC86</f>
        <v/>
      </c>
      <c r="AE135" t="str">
        <f>'Program 2'!AD86</f>
        <v/>
      </c>
      <c r="AF135" t="str">
        <f>'Program 2'!AE86</f>
        <v/>
      </c>
      <c r="AG135" t="str">
        <f>'Program 2'!AF86</f>
        <v/>
      </c>
      <c r="AH135" t="str">
        <f>'Program 2'!AG86</f>
        <v/>
      </c>
      <c r="AI135" t="str">
        <f>'Program 2'!AH86</f>
        <v/>
      </c>
      <c r="AJ135" t="str">
        <f>'Program 2'!AI86</f>
        <v/>
      </c>
      <c r="AK135" t="str">
        <f>'Program 2'!AJ86</f>
        <v/>
      </c>
      <c r="AL135" t="str">
        <f>'Program 2'!AK86</f>
        <v/>
      </c>
      <c r="AM135" t="str">
        <f>'Program 2'!AL86</f>
        <v/>
      </c>
    </row>
    <row r="136" spans="2:39" x14ac:dyDescent="0.25">
      <c r="B136" t="str">
        <f>IF('Program 2'!A87="","",'Program 2'!A87)</f>
        <v>Program 2</v>
      </c>
      <c r="C136" t="str">
        <f>IF('Program 2'!B87="","",'Program 2'!B87)</f>
        <v/>
      </c>
      <c r="D136" t="str">
        <f>IF('Program 2'!C87="","",'Program 2'!C87)</f>
        <v/>
      </c>
      <c r="E136" t="str">
        <f>IF('Program 2'!D87="","",'Program 2'!D87)</f>
        <v/>
      </c>
      <c r="F136" t="str">
        <f>IF('Program 2'!E87="","",'Program 2'!E87)</f>
        <v/>
      </c>
      <c r="G136" t="str">
        <f>IF('Program 2'!F87="","",'Program 2'!F87)</f>
        <v/>
      </c>
      <c r="H136" t="str">
        <f>IF('Program 2'!G87="","",'Program 2'!G87)</f>
        <v/>
      </c>
      <c r="I136" t="str">
        <f>IF('Program 2'!H87="","",'Program 2'!H87)</f>
        <v/>
      </c>
      <c r="J136" t="str">
        <f>IF('Program 2'!I87="","",'Program 2'!I87)</f>
        <v/>
      </c>
      <c r="K136" t="str">
        <f>IF('Program 2'!J87="","",'Program 2'!J87)</f>
        <v/>
      </c>
      <c r="L136" t="str">
        <f>IF('Program 2'!K87="","",'Program 2'!K87)</f>
        <v/>
      </c>
      <c r="M136" s="63">
        <f>'Program 2'!L87</f>
        <v>0</v>
      </c>
      <c r="N136" s="64">
        <f>'Program 2'!M87</f>
        <v>0</v>
      </c>
      <c r="O136" s="64">
        <f>'Program 2'!N87</f>
        <v>0</v>
      </c>
      <c r="P136" s="64">
        <f>'Program 2'!O87</f>
        <v>0</v>
      </c>
      <c r="Q136" s="64">
        <f>'Program 2'!P87</f>
        <v>0</v>
      </c>
      <c r="R136" s="64">
        <f>'Program 2'!Q87</f>
        <v>0</v>
      </c>
      <c r="S136" s="64">
        <f>'Program 2'!R87</f>
        <v>0</v>
      </c>
      <c r="T136" s="64">
        <f>'Program 2'!S87</f>
        <v>0</v>
      </c>
      <c r="U136" s="64">
        <f>'Program 2'!T87</f>
        <v>0</v>
      </c>
      <c r="V136" s="64">
        <f>'Program 2'!U87</f>
        <v>0</v>
      </c>
      <c r="W136" s="64">
        <f>'Program 2'!V87</f>
        <v>0</v>
      </c>
      <c r="X136" s="64">
        <f>'Program 2'!W87</f>
        <v>0</v>
      </c>
      <c r="Y136" s="64">
        <f>'Program 2'!X87</f>
        <v>0</v>
      </c>
      <c r="Z136" s="64">
        <f>'Program 2'!Y87</f>
        <v>0</v>
      </c>
      <c r="AA136" s="7">
        <f>'Program 2'!Z87</f>
        <v>0</v>
      </c>
      <c r="AB136" t="str">
        <f>'Program 2'!AA87</f>
        <v/>
      </c>
      <c r="AC136" t="str">
        <f>'Program 2'!AB87</f>
        <v/>
      </c>
      <c r="AD136" t="str">
        <f>'Program 2'!AC87</f>
        <v/>
      </c>
      <c r="AE136" t="str">
        <f>'Program 2'!AD87</f>
        <v/>
      </c>
      <c r="AF136" t="str">
        <f>'Program 2'!AE87</f>
        <v/>
      </c>
      <c r="AG136" t="str">
        <f>'Program 2'!AF87</f>
        <v/>
      </c>
      <c r="AH136" t="str">
        <f>'Program 2'!AG87</f>
        <v/>
      </c>
      <c r="AI136" t="str">
        <f>'Program 2'!AH87</f>
        <v/>
      </c>
      <c r="AJ136" t="str">
        <f>'Program 2'!AI87</f>
        <v/>
      </c>
      <c r="AK136" t="str">
        <f>'Program 2'!AJ87</f>
        <v/>
      </c>
      <c r="AL136" t="str">
        <f>'Program 2'!AK87</f>
        <v/>
      </c>
      <c r="AM136" t="str">
        <f>'Program 2'!AL87</f>
        <v/>
      </c>
    </row>
    <row r="137" spans="2:39" x14ac:dyDescent="0.25">
      <c r="B137" t="str">
        <f>IF('Program 2'!A88="","",'Program 2'!A88)</f>
        <v>Program 2</v>
      </c>
      <c r="C137" t="str">
        <f>IF('Program 2'!B88="","",'Program 2'!B88)</f>
        <v/>
      </c>
      <c r="D137" t="str">
        <f>IF('Program 2'!C88="","",'Program 2'!C88)</f>
        <v/>
      </c>
      <c r="E137" t="str">
        <f>IF('Program 2'!D88="","",'Program 2'!D88)</f>
        <v/>
      </c>
      <c r="F137" t="str">
        <f>IF('Program 2'!E88="","",'Program 2'!E88)</f>
        <v/>
      </c>
      <c r="G137" t="str">
        <f>IF('Program 2'!F88="","",'Program 2'!F88)</f>
        <v/>
      </c>
      <c r="H137" t="str">
        <f>IF('Program 2'!G88="","",'Program 2'!G88)</f>
        <v/>
      </c>
      <c r="I137" t="str">
        <f>IF('Program 2'!H88="","",'Program 2'!H88)</f>
        <v/>
      </c>
      <c r="J137" t="str">
        <f>IF('Program 2'!I88="","",'Program 2'!I88)</f>
        <v/>
      </c>
      <c r="K137" t="str">
        <f>IF('Program 2'!J88="","",'Program 2'!J88)</f>
        <v/>
      </c>
      <c r="L137" t="str">
        <f>IF('Program 2'!K88="","",'Program 2'!K88)</f>
        <v/>
      </c>
      <c r="M137" s="63">
        <f>'Program 2'!L88</f>
        <v>0</v>
      </c>
      <c r="N137" s="64">
        <f>'Program 2'!M88</f>
        <v>0</v>
      </c>
      <c r="O137" s="64">
        <f>'Program 2'!N88</f>
        <v>0</v>
      </c>
      <c r="P137" s="64">
        <f>'Program 2'!O88</f>
        <v>0</v>
      </c>
      <c r="Q137" s="64">
        <f>'Program 2'!P88</f>
        <v>0</v>
      </c>
      <c r="R137" s="64">
        <f>'Program 2'!Q88</f>
        <v>0</v>
      </c>
      <c r="S137" s="64">
        <f>'Program 2'!R88</f>
        <v>0</v>
      </c>
      <c r="T137" s="64">
        <f>'Program 2'!S88</f>
        <v>0</v>
      </c>
      <c r="U137" s="64">
        <f>'Program 2'!T88</f>
        <v>0</v>
      </c>
      <c r="V137" s="64">
        <f>'Program 2'!U88</f>
        <v>0</v>
      </c>
      <c r="W137" s="64">
        <f>'Program 2'!V88</f>
        <v>0</v>
      </c>
      <c r="X137" s="64">
        <f>'Program 2'!W88</f>
        <v>0</v>
      </c>
      <c r="Y137" s="64">
        <f>'Program 2'!X88</f>
        <v>0</v>
      </c>
      <c r="Z137" s="64">
        <f>'Program 2'!Y88</f>
        <v>0</v>
      </c>
      <c r="AA137" s="7">
        <f>'Program 2'!Z88</f>
        <v>0</v>
      </c>
      <c r="AB137" t="str">
        <f>'Program 2'!AA88</f>
        <v/>
      </c>
      <c r="AC137" t="str">
        <f>'Program 2'!AB88</f>
        <v/>
      </c>
      <c r="AD137" t="str">
        <f>'Program 2'!AC88</f>
        <v/>
      </c>
      <c r="AE137" t="str">
        <f>'Program 2'!AD88</f>
        <v/>
      </c>
      <c r="AF137" t="str">
        <f>'Program 2'!AE88</f>
        <v/>
      </c>
      <c r="AG137" t="str">
        <f>'Program 2'!AF88</f>
        <v/>
      </c>
      <c r="AH137" t="str">
        <f>'Program 2'!AG88</f>
        <v/>
      </c>
      <c r="AI137" t="str">
        <f>'Program 2'!AH88</f>
        <v/>
      </c>
      <c r="AJ137" t="str">
        <f>'Program 2'!AI88</f>
        <v/>
      </c>
      <c r="AK137" t="str">
        <f>'Program 2'!AJ88</f>
        <v/>
      </c>
      <c r="AL137" t="str">
        <f>'Program 2'!AK88</f>
        <v/>
      </c>
      <c r="AM137" t="str">
        <f>'Program 2'!AL88</f>
        <v/>
      </c>
    </row>
    <row r="138" spans="2:39" x14ac:dyDescent="0.25">
      <c r="B138" t="str">
        <f>IF('Program 2'!A89="","",'Program 2'!A89)</f>
        <v>Program 2</v>
      </c>
      <c r="C138" t="str">
        <f>IF('Program 2'!B89="","",'Program 2'!B89)</f>
        <v/>
      </c>
      <c r="D138" t="str">
        <f>IF('Program 2'!C89="","",'Program 2'!C89)</f>
        <v/>
      </c>
      <c r="E138" t="str">
        <f>IF('Program 2'!D89="","",'Program 2'!D89)</f>
        <v/>
      </c>
      <c r="F138" t="str">
        <f>IF('Program 2'!E89="","",'Program 2'!E89)</f>
        <v/>
      </c>
      <c r="G138" t="str">
        <f>IF('Program 2'!F89="","",'Program 2'!F89)</f>
        <v/>
      </c>
      <c r="H138" t="str">
        <f>IF('Program 2'!G89="","",'Program 2'!G89)</f>
        <v/>
      </c>
      <c r="I138" t="str">
        <f>IF('Program 2'!H89="","",'Program 2'!H89)</f>
        <v/>
      </c>
      <c r="J138" t="str">
        <f>IF('Program 2'!I89="","",'Program 2'!I89)</f>
        <v/>
      </c>
      <c r="K138" t="str">
        <f>IF('Program 2'!J89="","",'Program 2'!J89)</f>
        <v/>
      </c>
      <c r="L138" t="str">
        <f>IF('Program 2'!K89="","",'Program 2'!K89)</f>
        <v/>
      </c>
      <c r="M138" s="63">
        <f>'Program 2'!L89</f>
        <v>0</v>
      </c>
      <c r="N138" s="64">
        <f>'Program 2'!M89</f>
        <v>0</v>
      </c>
      <c r="O138" s="64">
        <f>'Program 2'!N89</f>
        <v>0</v>
      </c>
      <c r="P138" s="64">
        <f>'Program 2'!O89</f>
        <v>0</v>
      </c>
      <c r="Q138" s="64">
        <f>'Program 2'!P89</f>
        <v>0</v>
      </c>
      <c r="R138" s="64">
        <f>'Program 2'!Q89</f>
        <v>0</v>
      </c>
      <c r="S138" s="64">
        <f>'Program 2'!R89</f>
        <v>0</v>
      </c>
      <c r="T138" s="64">
        <f>'Program 2'!S89</f>
        <v>0</v>
      </c>
      <c r="U138" s="64">
        <f>'Program 2'!T89</f>
        <v>0</v>
      </c>
      <c r="V138" s="64">
        <f>'Program 2'!U89</f>
        <v>0</v>
      </c>
      <c r="W138" s="64">
        <f>'Program 2'!V89</f>
        <v>0</v>
      </c>
      <c r="X138" s="64">
        <f>'Program 2'!W89</f>
        <v>0</v>
      </c>
      <c r="Y138" s="64">
        <f>'Program 2'!X89</f>
        <v>0</v>
      </c>
      <c r="Z138" s="64">
        <f>'Program 2'!Y89</f>
        <v>0</v>
      </c>
      <c r="AA138" s="7">
        <f>'Program 2'!Z89</f>
        <v>0</v>
      </c>
      <c r="AB138" t="str">
        <f>'Program 2'!AA89</f>
        <v/>
      </c>
      <c r="AC138" t="str">
        <f>'Program 2'!AB89</f>
        <v/>
      </c>
      <c r="AD138" t="str">
        <f>'Program 2'!AC89</f>
        <v/>
      </c>
      <c r="AE138" t="str">
        <f>'Program 2'!AD89</f>
        <v/>
      </c>
      <c r="AF138" t="str">
        <f>'Program 2'!AE89</f>
        <v/>
      </c>
      <c r="AG138" t="str">
        <f>'Program 2'!AF89</f>
        <v/>
      </c>
      <c r="AH138" t="str">
        <f>'Program 2'!AG89</f>
        <v/>
      </c>
      <c r="AI138" t="str">
        <f>'Program 2'!AH89</f>
        <v/>
      </c>
      <c r="AJ138" t="str">
        <f>'Program 2'!AI89</f>
        <v/>
      </c>
      <c r="AK138" t="str">
        <f>'Program 2'!AJ89</f>
        <v/>
      </c>
      <c r="AL138" t="str">
        <f>'Program 2'!AK89</f>
        <v/>
      </c>
      <c r="AM138" t="str">
        <f>'Program 2'!AL89</f>
        <v/>
      </c>
    </row>
    <row r="139" spans="2:39" x14ac:dyDescent="0.25">
      <c r="B139" t="str">
        <f>IF('Program 2'!A90="","",'Program 2'!A90)</f>
        <v>Program 2</v>
      </c>
      <c r="C139" t="str">
        <f>IF('Program 2'!B90="","",'Program 2'!B90)</f>
        <v/>
      </c>
      <c r="D139" t="str">
        <f>IF('Program 2'!C90="","",'Program 2'!C90)</f>
        <v/>
      </c>
      <c r="E139" t="str">
        <f>IF('Program 2'!D90="","",'Program 2'!D90)</f>
        <v/>
      </c>
      <c r="F139" t="str">
        <f>IF('Program 2'!E90="","",'Program 2'!E90)</f>
        <v/>
      </c>
      <c r="G139" t="str">
        <f>IF('Program 2'!F90="","",'Program 2'!F90)</f>
        <v/>
      </c>
      <c r="H139" t="str">
        <f>IF('Program 2'!G90="","",'Program 2'!G90)</f>
        <v/>
      </c>
      <c r="I139" t="str">
        <f>IF('Program 2'!H90="","",'Program 2'!H90)</f>
        <v/>
      </c>
      <c r="J139" t="str">
        <f>IF('Program 2'!I90="","",'Program 2'!I90)</f>
        <v/>
      </c>
      <c r="K139" t="str">
        <f>IF('Program 2'!J90="","",'Program 2'!J90)</f>
        <v/>
      </c>
      <c r="L139" t="str">
        <f>IF('Program 2'!K90="","",'Program 2'!K90)</f>
        <v/>
      </c>
      <c r="M139" s="63">
        <f>'Program 2'!L90</f>
        <v>0</v>
      </c>
      <c r="N139" s="64">
        <f>'Program 2'!M90</f>
        <v>0</v>
      </c>
      <c r="O139" s="64">
        <f>'Program 2'!N90</f>
        <v>0</v>
      </c>
      <c r="P139" s="64">
        <f>'Program 2'!O90</f>
        <v>0</v>
      </c>
      <c r="Q139" s="64">
        <f>'Program 2'!P90</f>
        <v>0</v>
      </c>
      <c r="R139" s="64">
        <f>'Program 2'!Q90</f>
        <v>0</v>
      </c>
      <c r="S139" s="64">
        <f>'Program 2'!R90</f>
        <v>0</v>
      </c>
      <c r="T139" s="64">
        <f>'Program 2'!S90</f>
        <v>0</v>
      </c>
      <c r="U139" s="64">
        <f>'Program 2'!T90</f>
        <v>0</v>
      </c>
      <c r="V139" s="64">
        <f>'Program 2'!U90</f>
        <v>0</v>
      </c>
      <c r="W139" s="64">
        <f>'Program 2'!V90</f>
        <v>0</v>
      </c>
      <c r="X139" s="64">
        <f>'Program 2'!W90</f>
        <v>0</v>
      </c>
      <c r="Y139" s="64">
        <f>'Program 2'!X90</f>
        <v>0</v>
      </c>
      <c r="Z139" s="64">
        <f>'Program 2'!Y90</f>
        <v>0</v>
      </c>
      <c r="AA139" s="7">
        <f>'Program 2'!Z90</f>
        <v>0</v>
      </c>
      <c r="AB139" t="str">
        <f>'Program 2'!AA90</f>
        <v/>
      </c>
      <c r="AC139" t="str">
        <f>'Program 2'!AB90</f>
        <v/>
      </c>
      <c r="AD139" t="str">
        <f>'Program 2'!AC90</f>
        <v/>
      </c>
      <c r="AE139" t="str">
        <f>'Program 2'!AD90</f>
        <v/>
      </c>
      <c r="AF139" t="str">
        <f>'Program 2'!AE90</f>
        <v/>
      </c>
      <c r="AG139" t="str">
        <f>'Program 2'!AF90</f>
        <v/>
      </c>
      <c r="AH139" t="str">
        <f>'Program 2'!AG90</f>
        <v/>
      </c>
      <c r="AI139" t="str">
        <f>'Program 2'!AH90</f>
        <v/>
      </c>
      <c r="AJ139" t="str">
        <f>'Program 2'!AI90</f>
        <v/>
      </c>
      <c r="AK139" t="str">
        <f>'Program 2'!AJ90</f>
        <v/>
      </c>
      <c r="AL139" t="str">
        <f>'Program 2'!AK90</f>
        <v/>
      </c>
      <c r="AM139" t="str">
        <f>'Program 2'!AL90</f>
        <v/>
      </c>
    </row>
    <row r="140" spans="2:39" x14ac:dyDescent="0.25">
      <c r="B140" t="str">
        <f>IF('Program 2'!A91="","",'Program 2'!A91)</f>
        <v>Program 2</v>
      </c>
      <c r="C140" t="str">
        <f>IF('Program 2'!B91="","",'Program 2'!B91)</f>
        <v/>
      </c>
      <c r="D140" t="str">
        <f>IF('Program 2'!C91="","",'Program 2'!C91)</f>
        <v/>
      </c>
      <c r="E140" t="str">
        <f>IF('Program 2'!D91="","",'Program 2'!D91)</f>
        <v/>
      </c>
      <c r="F140" t="str">
        <f>IF('Program 2'!E91="","",'Program 2'!E91)</f>
        <v/>
      </c>
      <c r="G140" t="str">
        <f>IF('Program 2'!F91="","",'Program 2'!F91)</f>
        <v/>
      </c>
      <c r="H140" t="str">
        <f>IF('Program 2'!G91="","",'Program 2'!G91)</f>
        <v/>
      </c>
      <c r="I140" t="str">
        <f>IF('Program 2'!H91="","",'Program 2'!H91)</f>
        <v/>
      </c>
      <c r="J140" t="str">
        <f>IF('Program 2'!I91="","",'Program 2'!I91)</f>
        <v/>
      </c>
      <c r="K140" t="str">
        <f>IF('Program 2'!J91="","",'Program 2'!J91)</f>
        <v/>
      </c>
      <c r="L140" t="str">
        <f>IF('Program 2'!K91="","",'Program 2'!K91)</f>
        <v/>
      </c>
      <c r="M140" s="63">
        <f>'Program 2'!L91</f>
        <v>0</v>
      </c>
      <c r="N140" s="64">
        <f>'Program 2'!M91</f>
        <v>0</v>
      </c>
      <c r="O140" s="64">
        <f>'Program 2'!N91</f>
        <v>0</v>
      </c>
      <c r="P140" s="64">
        <f>'Program 2'!O91</f>
        <v>0</v>
      </c>
      <c r="Q140" s="64">
        <f>'Program 2'!P91</f>
        <v>0</v>
      </c>
      <c r="R140" s="64">
        <f>'Program 2'!Q91</f>
        <v>0</v>
      </c>
      <c r="S140" s="64">
        <f>'Program 2'!R91</f>
        <v>0</v>
      </c>
      <c r="T140" s="64">
        <f>'Program 2'!S91</f>
        <v>0</v>
      </c>
      <c r="U140" s="64">
        <f>'Program 2'!T91</f>
        <v>0</v>
      </c>
      <c r="V140" s="64">
        <f>'Program 2'!U91</f>
        <v>0</v>
      </c>
      <c r="W140" s="64">
        <f>'Program 2'!V91</f>
        <v>0</v>
      </c>
      <c r="X140" s="64">
        <f>'Program 2'!W91</f>
        <v>0</v>
      </c>
      <c r="Y140" s="64">
        <f>'Program 2'!X91</f>
        <v>0</v>
      </c>
      <c r="Z140" s="64">
        <f>'Program 2'!Y91</f>
        <v>0</v>
      </c>
      <c r="AA140" s="7">
        <f>'Program 2'!Z91</f>
        <v>0</v>
      </c>
      <c r="AB140" t="str">
        <f>'Program 2'!AA91</f>
        <v/>
      </c>
      <c r="AC140" t="str">
        <f>'Program 2'!AB91</f>
        <v/>
      </c>
      <c r="AD140" t="str">
        <f>'Program 2'!AC91</f>
        <v/>
      </c>
      <c r="AE140" t="str">
        <f>'Program 2'!AD91</f>
        <v/>
      </c>
      <c r="AF140" t="str">
        <f>'Program 2'!AE91</f>
        <v/>
      </c>
      <c r="AG140" t="str">
        <f>'Program 2'!AF91</f>
        <v/>
      </c>
      <c r="AH140" t="str">
        <f>'Program 2'!AG91</f>
        <v/>
      </c>
      <c r="AI140" t="str">
        <f>'Program 2'!AH91</f>
        <v/>
      </c>
      <c r="AJ140" t="str">
        <f>'Program 2'!AI91</f>
        <v/>
      </c>
      <c r="AK140" t="str">
        <f>'Program 2'!AJ91</f>
        <v/>
      </c>
      <c r="AL140" t="str">
        <f>'Program 2'!AK91</f>
        <v/>
      </c>
      <c r="AM140" t="str">
        <f>'Program 2'!AL91</f>
        <v/>
      </c>
    </row>
    <row r="141" spans="2:39" x14ac:dyDescent="0.25">
      <c r="B141" t="str">
        <f>IF('Program 2'!A92="","",'Program 2'!A92)</f>
        <v>Program 2</v>
      </c>
      <c r="C141" t="str">
        <f>IF('Program 2'!B92="","",'Program 2'!B92)</f>
        <v/>
      </c>
      <c r="D141" t="str">
        <f>IF('Program 2'!C92="","",'Program 2'!C92)</f>
        <v/>
      </c>
      <c r="E141" t="str">
        <f>IF('Program 2'!D92="","",'Program 2'!D92)</f>
        <v/>
      </c>
      <c r="F141" t="str">
        <f>IF('Program 2'!E92="","",'Program 2'!E92)</f>
        <v/>
      </c>
      <c r="G141" t="str">
        <f>IF('Program 2'!F92="","",'Program 2'!F92)</f>
        <v/>
      </c>
      <c r="H141" t="str">
        <f>IF('Program 2'!G92="","",'Program 2'!G92)</f>
        <v/>
      </c>
      <c r="I141" t="str">
        <f>IF('Program 2'!H92="","",'Program 2'!H92)</f>
        <v/>
      </c>
      <c r="J141" t="str">
        <f>IF('Program 2'!I92="","",'Program 2'!I92)</f>
        <v/>
      </c>
      <c r="K141" t="str">
        <f>IF('Program 2'!J92="","",'Program 2'!J92)</f>
        <v/>
      </c>
      <c r="L141" t="str">
        <f>IF('Program 2'!K92="","",'Program 2'!K92)</f>
        <v/>
      </c>
      <c r="M141" s="63">
        <f>'Program 2'!L92</f>
        <v>0</v>
      </c>
      <c r="N141" s="64">
        <f>'Program 2'!M92</f>
        <v>0</v>
      </c>
      <c r="O141" s="64">
        <f>'Program 2'!N92</f>
        <v>0</v>
      </c>
      <c r="P141" s="64">
        <f>'Program 2'!O92</f>
        <v>0</v>
      </c>
      <c r="Q141" s="64">
        <f>'Program 2'!P92</f>
        <v>0</v>
      </c>
      <c r="R141" s="64">
        <f>'Program 2'!Q92</f>
        <v>0</v>
      </c>
      <c r="S141" s="64">
        <f>'Program 2'!R92</f>
        <v>0</v>
      </c>
      <c r="T141" s="64">
        <f>'Program 2'!S92</f>
        <v>0</v>
      </c>
      <c r="U141" s="64">
        <f>'Program 2'!T92</f>
        <v>0</v>
      </c>
      <c r="V141" s="64">
        <f>'Program 2'!U92</f>
        <v>0</v>
      </c>
      <c r="W141" s="64">
        <f>'Program 2'!V92</f>
        <v>0</v>
      </c>
      <c r="X141" s="64">
        <f>'Program 2'!W92</f>
        <v>0</v>
      </c>
      <c r="Y141" s="64">
        <f>'Program 2'!X92</f>
        <v>0</v>
      </c>
      <c r="Z141" s="64">
        <f>'Program 2'!Y92</f>
        <v>0</v>
      </c>
      <c r="AA141" s="7">
        <f>'Program 2'!Z92</f>
        <v>0</v>
      </c>
      <c r="AB141" t="str">
        <f>'Program 2'!AA92</f>
        <v/>
      </c>
      <c r="AC141" t="str">
        <f>'Program 2'!AB92</f>
        <v/>
      </c>
      <c r="AD141" t="str">
        <f>'Program 2'!AC92</f>
        <v/>
      </c>
      <c r="AE141" t="str">
        <f>'Program 2'!AD92</f>
        <v/>
      </c>
      <c r="AF141" t="str">
        <f>'Program 2'!AE92</f>
        <v/>
      </c>
      <c r="AG141" t="str">
        <f>'Program 2'!AF92</f>
        <v/>
      </c>
      <c r="AH141" t="str">
        <f>'Program 2'!AG92</f>
        <v/>
      </c>
      <c r="AI141" t="str">
        <f>'Program 2'!AH92</f>
        <v/>
      </c>
      <c r="AJ141" t="str">
        <f>'Program 2'!AI92</f>
        <v/>
      </c>
      <c r="AK141" t="str">
        <f>'Program 2'!AJ92</f>
        <v/>
      </c>
      <c r="AL141" t="str">
        <f>'Program 2'!AK92</f>
        <v/>
      </c>
      <c r="AM141" t="str">
        <f>'Program 2'!AL92</f>
        <v/>
      </c>
    </row>
    <row r="142" spans="2:39" x14ac:dyDescent="0.25">
      <c r="B142" t="str">
        <f>IF('Program 2'!A93="","",'Program 2'!A93)</f>
        <v>Program 2</v>
      </c>
      <c r="C142" t="str">
        <f>IF('Program 2'!B93="","",'Program 2'!B93)</f>
        <v/>
      </c>
      <c r="D142" t="str">
        <f>IF('Program 2'!C93="","",'Program 2'!C93)</f>
        <v/>
      </c>
      <c r="E142" t="str">
        <f>IF('Program 2'!D93="","",'Program 2'!D93)</f>
        <v/>
      </c>
      <c r="F142" t="str">
        <f>IF('Program 2'!E93="","",'Program 2'!E93)</f>
        <v/>
      </c>
      <c r="G142" t="str">
        <f>IF('Program 2'!F93="","",'Program 2'!F93)</f>
        <v/>
      </c>
      <c r="H142" t="str">
        <f>IF('Program 2'!G93="","",'Program 2'!G93)</f>
        <v/>
      </c>
      <c r="I142" t="str">
        <f>IF('Program 2'!H93="","",'Program 2'!H93)</f>
        <v/>
      </c>
      <c r="J142" t="str">
        <f>IF('Program 2'!I93="","",'Program 2'!I93)</f>
        <v/>
      </c>
      <c r="K142" t="str">
        <f>IF('Program 2'!J93="","",'Program 2'!J93)</f>
        <v/>
      </c>
      <c r="L142" t="str">
        <f>IF('Program 2'!K93="","",'Program 2'!K93)</f>
        <v/>
      </c>
      <c r="M142" s="63">
        <f>'Program 2'!L93</f>
        <v>0</v>
      </c>
      <c r="N142" s="64">
        <f>'Program 2'!M93</f>
        <v>0</v>
      </c>
      <c r="O142" s="64">
        <f>'Program 2'!N93</f>
        <v>0</v>
      </c>
      <c r="P142" s="64">
        <f>'Program 2'!O93</f>
        <v>0</v>
      </c>
      <c r="Q142" s="64">
        <f>'Program 2'!P93</f>
        <v>0</v>
      </c>
      <c r="R142" s="64">
        <f>'Program 2'!Q93</f>
        <v>0</v>
      </c>
      <c r="S142" s="64">
        <f>'Program 2'!R93</f>
        <v>0</v>
      </c>
      <c r="T142" s="64">
        <f>'Program 2'!S93</f>
        <v>0</v>
      </c>
      <c r="U142" s="64">
        <f>'Program 2'!T93</f>
        <v>0</v>
      </c>
      <c r="V142" s="64">
        <f>'Program 2'!U93</f>
        <v>0</v>
      </c>
      <c r="W142" s="64">
        <f>'Program 2'!V93</f>
        <v>0</v>
      </c>
      <c r="X142" s="64">
        <f>'Program 2'!W93</f>
        <v>0</v>
      </c>
      <c r="Y142" s="64">
        <f>'Program 2'!X93</f>
        <v>0</v>
      </c>
      <c r="Z142" s="64">
        <f>'Program 2'!Y93</f>
        <v>0</v>
      </c>
      <c r="AA142" s="7">
        <f>'Program 2'!Z93</f>
        <v>0</v>
      </c>
      <c r="AB142" t="str">
        <f>'Program 2'!AA93</f>
        <v/>
      </c>
      <c r="AC142" t="str">
        <f>'Program 2'!AB93</f>
        <v/>
      </c>
      <c r="AD142" t="str">
        <f>'Program 2'!AC93</f>
        <v/>
      </c>
      <c r="AE142" t="str">
        <f>'Program 2'!AD93</f>
        <v/>
      </c>
      <c r="AF142" t="str">
        <f>'Program 2'!AE93</f>
        <v/>
      </c>
      <c r="AG142" t="str">
        <f>'Program 2'!AF93</f>
        <v/>
      </c>
      <c r="AH142" t="str">
        <f>'Program 2'!AG93</f>
        <v/>
      </c>
      <c r="AI142" t="str">
        <f>'Program 2'!AH93</f>
        <v/>
      </c>
      <c r="AJ142" t="str">
        <f>'Program 2'!AI93</f>
        <v/>
      </c>
      <c r="AK142" t="str">
        <f>'Program 2'!AJ93</f>
        <v/>
      </c>
      <c r="AL142" t="str">
        <f>'Program 2'!AK93</f>
        <v/>
      </c>
      <c r="AM142" t="str">
        <f>'Program 2'!AL93</f>
        <v/>
      </c>
    </row>
    <row r="143" spans="2:39" x14ac:dyDescent="0.25">
      <c r="B143" t="str">
        <f>IF('Program 2'!A94="","",'Program 2'!A94)</f>
        <v>Program 2</v>
      </c>
      <c r="C143" t="str">
        <f>IF('Program 2'!B94="","",'Program 2'!B94)</f>
        <v/>
      </c>
      <c r="D143" t="str">
        <f>IF('Program 2'!C94="","",'Program 2'!C94)</f>
        <v/>
      </c>
      <c r="E143" t="str">
        <f>IF('Program 2'!D94="","",'Program 2'!D94)</f>
        <v/>
      </c>
      <c r="F143" t="str">
        <f>IF('Program 2'!E94="","",'Program 2'!E94)</f>
        <v/>
      </c>
      <c r="G143" t="str">
        <f>IF('Program 2'!F94="","",'Program 2'!F94)</f>
        <v/>
      </c>
      <c r="H143" t="str">
        <f>IF('Program 2'!G94="","",'Program 2'!G94)</f>
        <v/>
      </c>
      <c r="I143" t="str">
        <f>IF('Program 2'!H94="","",'Program 2'!H94)</f>
        <v/>
      </c>
      <c r="J143" t="str">
        <f>IF('Program 2'!I94="","",'Program 2'!I94)</f>
        <v/>
      </c>
      <c r="K143" t="str">
        <f>IF('Program 2'!J94="","",'Program 2'!J94)</f>
        <v/>
      </c>
      <c r="L143" t="str">
        <f>IF('Program 2'!K94="","",'Program 2'!K94)</f>
        <v/>
      </c>
      <c r="M143" s="63">
        <f>'Program 2'!L94</f>
        <v>0</v>
      </c>
      <c r="N143" s="64">
        <f>'Program 2'!M94</f>
        <v>0</v>
      </c>
      <c r="O143" s="64">
        <f>'Program 2'!N94</f>
        <v>0</v>
      </c>
      <c r="P143" s="64">
        <f>'Program 2'!O94</f>
        <v>0</v>
      </c>
      <c r="Q143" s="64">
        <f>'Program 2'!P94</f>
        <v>0</v>
      </c>
      <c r="R143" s="64">
        <f>'Program 2'!Q94</f>
        <v>0</v>
      </c>
      <c r="S143" s="64">
        <f>'Program 2'!R94</f>
        <v>0</v>
      </c>
      <c r="T143" s="64">
        <f>'Program 2'!S94</f>
        <v>0</v>
      </c>
      <c r="U143" s="64">
        <f>'Program 2'!T94</f>
        <v>0</v>
      </c>
      <c r="V143" s="64">
        <f>'Program 2'!U94</f>
        <v>0</v>
      </c>
      <c r="W143" s="64">
        <f>'Program 2'!V94</f>
        <v>0</v>
      </c>
      <c r="X143" s="64">
        <f>'Program 2'!W94</f>
        <v>0</v>
      </c>
      <c r="Y143" s="64">
        <f>'Program 2'!X94</f>
        <v>0</v>
      </c>
      <c r="Z143" s="64">
        <f>'Program 2'!Y94</f>
        <v>0</v>
      </c>
      <c r="AA143" s="7">
        <f>'Program 2'!Z94</f>
        <v>0</v>
      </c>
      <c r="AB143" t="str">
        <f>'Program 2'!AA94</f>
        <v/>
      </c>
      <c r="AC143" t="str">
        <f>'Program 2'!AB94</f>
        <v/>
      </c>
      <c r="AD143" t="str">
        <f>'Program 2'!AC94</f>
        <v/>
      </c>
      <c r="AE143" t="str">
        <f>'Program 2'!AD94</f>
        <v/>
      </c>
      <c r="AF143" t="str">
        <f>'Program 2'!AE94</f>
        <v/>
      </c>
      <c r="AG143" t="str">
        <f>'Program 2'!AF94</f>
        <v/>
      </c>
      <c r="AH143" t="str">
        <f>'Program 2'!AG94</f>
        <v/>
      </c>
      <c r="AI143" t="str">
        <f>'Program 2'!AH94</f>
        <v/>
      </c>
      <c r="AJ143" t="str">
        <f>'Program 2'!AI94</f>
        <v/>
      </c>
      <c r="AK143" t="str">
        <f>'Program 2'!AJ94</f>
        <v/>
      </c>
      <c r="AL143" t="str">
        <f>'Program 2'!AK94</f>
        <v/>
      </c>
      <c r="AM143" t="str">
        <f>'Program 2'!AL94</f>
        <v/>
      </c>
    </row>
    <row r="144" spans="2:39" x14ac:dyDescent="0.25">
      <c r="B144" t="str">
        <f>IF('Program 2'!A95="","",'Program 2'!A95)</f>
        <v>Program 2</v>
      </c>
      <c r="C144" t="str">
        <f>IF('Program 2'!B95="","",'Program 2'!B95)</f>
        <v/>
      </c>
      <c r="D144" t="str">
        <f>IF('Program 2'!C95="","",'Program 2'!C95)</f>
        <v/>
      </c>
      <c r="E144" t="str">
        <f>IF('Program 2'!D95="","",'Program 2'!D95)</f>
        <v/>
      </c>
      <c r="F144" t="str">
        <f>IF('Program 2'!E95="","",'Program 2'!E95)</f>
        <v/>
      </c>
      <c r="G144" t="str">
        <f>IF('Program 2'!F95="","",'Program 2'!F95)</f>
        <v/>
      </c>
      <c r="H144" t="str">
        <f>IF('Program 2'!G95="","",'Program 2'!G95)</f>
        <v/>
      </c>
      <c r="I144" t="str">
        <f>IF('Program 2'!H95="","",'Program 2'!H95)</f>
        <v/>
      </c>
      <c r="J144" t="str">
        <f>IF('Program 2'!I95="","",'Program 2'!I95)</f>
        <v/>
      </c>
      <c r="K144" t="str">
        <f>IF('Program 2'!J95="","",'Program 2'!J95)</f>
        <v/>
      </c>
      <c r="L144" t="str">
        <f>IF('Program 2'!K95="","",'Program 2'!K95)</f>
        <v/>
      </c>
      <c r="M144" s="63">
        <f>'Program 2'!L95</f>
        <v>0</v>
      </c>
      <c r="N144" s="64">
        <f>'Program 2'!M95</f>
        <v>0</v>
      </c>
      <c r="O144" s="64">
        <f>'Program 2'!N95</f>
        <v>0</v>
      </c>
      <c r="P144" s="64">
        <f>'Program 2'!O95</f>
        <v>0</v>
      </c>
      <c r="Q144" s="64">
        <f>'Program 2'!P95</f>
        <v>0</v>
      </c>
      <c r="R144" s="64">
        <f>'Program 2'!Q95</f>
        <v>0</v>
      </c>
      <c r="S144" s="64">
        <f>'Program 2'!R95</f>
        <v>0</v>
      </c>
      <c r="T144" s="64">
        <f>'Program 2'!S95</f>
        <v>0</v>
      </c>
      <c r="U144" s="64">
        <f>'Program 2'!T95</f>
        <v>0</v>
      </c>
      <c r="V144" s="64">
        <f>'Program 2'!U95</f>
        <v>0</v>
      </c>
      <c r="W144" s="64">
        <f>'Program 2'!V95</f>
        <v>0</v>
      </c>
      <c r="X144" s="64">
        <f>'Program 2'!W95</f>
        <v>0</v>
      </c>
      <c r="Y144" s="64">
        <f>'Program 2'!X95</f>
        <v>0</v>
      </c>
      <c r="Z144" s="64">
        <f>'Program 2'!Y95</f>
        <v>0</v>
      </c>
      <c r="AA144" s="7">
        <f>'Program 2'!Z95</f>
        <v>0</v>
      </c>
      <c r="AB144" t="str">
        <f>'Program 2'!AA95</f>
        <v/>
      </c>
      <c r="AC144" t="str">
        <f>'Program 2'!AB95</f>
        <v/>
      </c>
      <c r="AD144" t="str">
        <f>'Program 2'!AC95</f>
        <v/>
      </c>
      <c r="AE144" t="str">
        <f>'Program 2'!AD95</f>
        <v/>
      </c>
      <c r="AF144" t="str">
        <f>'Program 2'!AE95</f>
        <v/>
      </c>
      <c r="AG144" t="str">
        <f>'Program 2'!AF95</f>
        <v/>
      </c>
      <c r="AH144" t="str">
        <f>'Program 2'!AG95</f>
        <v/>
      </c>
      <c r="AI144" t="str">
        <f>'Program 2'!AH95</f>
        <v/>
      </c>
      <c r="AJ144" t="str">
        <f>'Program 2'!AI95</f>
        <v/>
      </c>
      <c r="AK144" t="str">
        <f>'Program 2'!AJ95</f>
        <v/>
      </c>
      <c r="AL144" t="str">
        <f>'Program 2'!AK95</f>
        <v/>
      </c>
      <c r="AM144" t="str">
        <f>'Program 2'!AL95</f>
        <v/>
      </c>
    </row>
    <row r="145" spans="2:39" x14ac:dyDescent="0.25">
      <c r="B145" t="str">
        <f>IF('Program 2'!A96="","",'Program 2'!A96)</f>
        <v>Program 2</v>
      </c>
      <c r="C145" t="str">
        <f>IF('Program 2'!B96="","",'Program 2'!B96)</f>
        <v/>
      </c>
      <c r="D145" t="str">
        <f>IF('Program 2'!C96="","",'Program 2'!C96)</f>
        <v/>
      </c>
      <c r="E145" t="str">
        <f>IF('Program 2'!D96="","",'Program 2'!D96)</f>
        <v/>
      </c>
      <c r="F145" t="str">
        <f>IF('Program 2'!E96="","",'Program 2'!E96)</f>
        <v/>
      </c>
      <c r="G145" t="str">
        <f>IF('Program 2'!F96="","",'Program 2'!F96)</f>
        <v/>
      </c>
      <c r="H145" t="str">
        <f>IF('Program 2'!G96="","",'Program 2'!G96)</f>
        <v/>
      </c>
      <c r="I145" t="str">
        <f>IF('Program 2'!H96="","",'Program 2'!H96)</f>
        <v/>
      </c>
      <c r="J145" t="str">
        <f>IF('Program 2'!I96="","",'Program 2'!I96)</f>
        <v/>
      </c>
      <c r="K145" t="str">
        <f>IF('Program 2'!J96="","",'Program 2'!J96)</f>
        <v/>
      </c>
      <c r="L145" t="str">
        <f>IF('Program 2'!K96="","",'Program 2'!K96)</f>
        <v/>
      </c>
      <c r="M145" s="63">
        <f>'Program 2'!L96</f>
        <v>0</v>
      </c>
      <c r="N145" s="64">
        <f>'Program 2'!M96</f>
        <v>0</v>
      </c>
      <c r="O145" s="64">
        <f>'Program 2'!N96</f>
        <v>0</v>
      </c>
      <c r="P145" s="64">
        <f>'Program 2'!O96</f>
        <v>0</v>
      </c>
      <c r="Q145" s="64">
        <f>'Program 2'!P96</f>
        <v>0</v>
      </c>
      <c r="R145" s="64">
        <f>'Program 2'!Q96</f>
        <v>0</v>
      </c>
      <c r="S145" s="64">
        <f>'Program 2'!R96</f>
        <v>0</v>
      </c>
      <c r="T145" s="64">
        <f>'Program 2'!S96</f>
        <v>0</v>
      </c>
      <c r="U145" s="64">
        <f>'Program 2'!T96</f>
        <v>0</v>
      </c>
      <c r="V145" s="64">
        <f>'Program 2'!U96</f>
        <v>0</v>
      </c>
      <c r="W145" s="64">
        <f>'Program 2'!V96</f>
        <v>0</v>
      </c>
      <c r="X145" s="64">
        <f>'Program 2'!W96</f>
        <v>0</v>
      </c>
      <c r="Y145" s="64">
        <f>'Program 2'!X96</f>
        <v>0</v>
      </c>
      <c r="Z145" s="64">
        <f>'Program 2'!Y96</f>
        <v>0</v>
      </c>
      <c r="AA145" s="7">
        <f>'Program 2'!Z96</f>
        <v>0</v>
      </c>
      <c r="AB145" t="str">
        <f>'Program 2'!AA96</f>
        <v/>
      </c>
      <c r="AC145" t="str">
        <f>'Program 2'!AB96</f>
        <v/>
      </c>
      <c r="AD145" t="str">
        <f>'Program 2'!AC96</f>
        <v/>
      </c>
      <c r="AE145" t="str">
        <f>'Program 2'!AD96</f>
        <v/>
      </c>
      <c r="AF145" t="str">
        <f>'Program 2'!AE96</f>
        <v/>
      </c>
      <c r="AG145" t="str">
        <f>'Program 2'!AF96</f>
        <v/>
      </c>
      <c r="AH145" t="str">
        <f>'Program 2'!AG96</f>
        <v/>
      </c>
      <c r="AI145" t="str">
        <f>'Program 2'!AH96</f>
        <v/>
      </c>
      <c r="AJ145" t="str">
        <f>'Program 2'!AI96</f>
        <v/>
      </c>
      <c r="AK145" t="str">
        <f>'Program 2'!AJ96</f>
        <v/>
      </c>
      <c r="AL145" t="str">
        <f>'Program 2'!AK96</f>
        <v/>
      </c>
      <c r="AM145" t="str">
        <f>'Program 2'!AL96</f>
        <v/>
      </c>
    </row>
    <row r="146" spans="2:39" x14ac:dyDescent="0.25">
      <c r="B146" t="str">
        <f>IF('Program 2'!A97="","",'Program 2'!A97)</f>
        <v>Program 2</v>
      </c>
      <c r="C146" t="str">
        <f>IF('Program 2'!B97="","",'Program 2'!B97)</f>
        <v/>
      </c>
      <c r="D146" t="str">
        <f>IF('Program 2'!C97="","",'Program 2'!C97)</f>
        <v/>
      </c>
      <c r="E146" t="str">
        <f>IF('Program 2'!D97="","",'Program 2'!D97)</f>
        <v/>
      </c>
      <c r="F146" t="str">
        <f>IF('Program 2'!E97="","",'Program 2'!E97)</f>
        <v/>
      </c>
      <c r="G146" t="str">
        <f>IF('Program 2'!F97="","",'Program 2'!F97)</f>
        <v/>
      </c>
      <c r="H146" t="str">
        <f>IF('Program 2'!G97="","",'Program 2'!G97)</f>
        <v/>
      </c>
      <c r="I146" t="str">
        <f>IF('Program 2'!H97="","",'Program 2'!H97)</f>
        <v/>
      </c>
      <c r="J146" t="str">
        <f>IF('Program 2'!I97="","",'Program 2'!I97)</f>
        <v/>
      </c>
      <c r="K146" t="str">
        <f>IF('Program 2'!J97="","",'Program 2'!J97)</f>
        <v/>
      </c>
      <c r="L146" t="str">
        <f>IF('Program 2'!K97="","",'Program 2'!K97)</f>
        <v/>
      </c>
      <c r="M146" s="63">
        <f>'Program 2'!L97</f>
        <v>0</v>
      </c>
      <c r="N146" s="64">
        <f>'Program 2'!M97</f>
        <v>0</v>
      </c>
      <c r="O146" s="64">
        <f>'Program 2'!N97</f>
        <v>0</v>
      </c>
      <c r="P146" s="64">
        <f>'Program 2'!O97</f>
        <v>0</v>
      </c>
      <c r="Q146" s="64">
        <f>'Program 2'!P97</f>
        <v>0</v>
      </c>
      <c r="R146" s="64">
        <f>'Program 2'!Q97</f>
        <v>0</v>
      </c>
      <c r="S146" s="64">
        <f>'Program 2'!R97</f>
        <v>0</v>
      </c>
      <c r="T146" s="64">
        <f>'Program 2'!S97</f>
        <v>0</v>
      </c>
      <c r="U146" s="64">
        <f>'Program 2'!T97</f>
        <v>0</v>
      </c>
      <c r="V146" s="64">
        <f>'Program 2'!U97</f>
        <v>0</v>
      </c>
      <c r="W146" s="64">
        <f>'Program 2'!V97</f>
        <v>0</v>
      </c>
      <c r="X146" s="64">
        <f>'Program 2'!W97</f>
        <v>0</v>
      </c>
      <c r="Y146" s="64">
        <f>'Program 2'!X97</f>
        <v>0</v>
      </c>
      <c r="Z146" s="64">
        <f>'Program 2'!Y97</f>
        <v>0</v>
      </c>
      <c r="AA146" s="7">
        <f>'Program 2'!Z97</f>
        <v>0</v>
      </c>
      <c r="AB146" t="str">
        <f>'Program 2'!AA97</f>
        <v/>
      </c>
      <c r="AC146" t="str">
        <f>'Program 2'!AB97</f>
        <v/>
      </c>
      <c r="AD146" t="str">
        <f>'Program 2'!AC97</f>
        <v/>
      </c>
      <c r="AE146" t="str">
        <f>'Program 2'!AD97</f>
        <v/>
      </c>
      <c r="AF146" t="str">
        <f>'Program 2'!AE97</f>
        <v/>
      </c>
      <c r="AG146" t="str">
        <f>'Program 2'!AF97</f>
        <v/>
      </c>
      <c r="AH146" t="str">
        <f>'Program 2'!AG97</f>
        <v/>
      </c>
      <c r="AI146" t="str">
        <f>'Program 2'!AH97</f>
        <v/>
      </c>
      <c r="AJ146" t="str">
        <f>'Program 2'!AI97</f>
        <v/>
      </c>
      <c r="AK146" t="str">
        <f>'Program 2'!AJ97</f>
        <v/>
      </c>
      <c r="AL146" t="str">
        <f>'Program 2'!AK97</f>
        <v/>
      </c>
      <c r="AM146" t="str">
        <f>'Program 2'!AL97</f>
        <v/>
      </c>
    </row>
    <row r="147" spans="2:39" x14ac:dyDescent="0.25">
      <c r="B147" t="str">
        <f>IF('Program 2'!A98="","",'Program 2'!A98)</f>
        <v>Program 2</v>
      </c>
      <c r="C147" t="str">
        <f>IF('Program 2'!B98="","",'Program 2'!B98)</f>
        <v/>
      </c>
      <c r="D147" t="str">
        <f>IF('Program 2'!C98="","",'Program 2'!C98)</f>
        <v/>
      </c>
      <c r="E147" t="str">
        <f>IF('Program 2'!D98="","",'Program 2'!D98)</f>
        <v/>
      </c>
      <c r="F147" t="str">
        <f>IF('Program 2'!E98="","",'Program 2'!E98)</f>
        <v/>
      </c>
      <c r="G147" t="str">
        <f>IF('Program 2'!F98="","",'Program 2'!F98)</f>
        <v/>
      </c>
      <c r="H147" t="str">
        <f>IF('Program 2'!G98="","",'Program 2'!G98)</f>
        <v/>
      </c>
      <c r="I147" t="str">
        <f>IF('Program 2'!H98="","",'Program 2'!H98)</f>
        <v/>
      </c>
      <c r="J147" t="str">
        <f>IF('Program 2'!I98="","",'Program 2'!I98)</f>
        <v/>
      </c>
      <c r="K147" t="str">
        <f>IF('Program 2'!J98="","",'Program 2'!J98)</f>
        <v/>
      </c>
      <c r="L147" t="str">
        <f>IF('Program 2'!K98="","",'Program 2'!K98)</f>
        <v/>
      </c>
      <c r="M147" s="63">
        <f>'Program 2'!L98</f>
        <v>0</v>
      </c>
      <c r="N147" s="64">
        <f>'Program 2'!M98</f>
        <v>0</v>
      </c>
      <c r="O147" s="64">
        <f>'Program 2'!N98</f>
        <v>0</v>
      </c>
      <c r="P147" s="64">
        <f>'Program 2'!O98</f>
        <v>0</v>
      </c>
      <c r="Q147" s="64">
        <f>'Program 2'!P98</f>
        <v>0</v>
      </c>
      <c r="R147" s="64">
        <f>'Program 2'!Q98</f>
        <v>0</v>
      </c>
      <c r="S147" s="64">
        <f>'Program 2'!R98</f>
        <v>0</v>
      </c>
      <c r="T147" s="64">
        <f>'Program 2'!S98</f>
        <v>0</v>
      </c>
      <c r="U147" s="64">
        <f>'Program 2'!T98</f>
        <v>0</v>
      </c>
      <c r="V147" s="64">
        <f>'Program 2'!U98</f>
        <v>0</v>
      </c>
      <c r="W147" s="64">
        <f>'Program 2'!V98</f>
        <v>0</v>
      </c>
      <c r="X147" s="64">
        <f>'Program 2'!W98</f>
        <v>0</v>
      </c>
      <c r="Y147" s="64">
        <f>'Program 2'!X98</f>
        <v>0</v>
      </c>
      <c r="Z147" s="64">
        <f>'Program 2'!Y98</f>
        <v>0</v>
      </c>
      <c r="AA147" s="7">
        <f>'Program 2'!Z98</f>
        <v>0</v>
      </c>
      <c r="AB147" t="str">
        <f>'Program 2'!AA98</f>
        <v/>
      </c>
      <c r="AC147" t="str">
        <f>'Program 2'!AB98</f>
        <v/>
      </c>
      <c r="AD147" t="str">
        <f>'Program 2'!AC98</f>
        <v/>
      </c>
      <c r="AE147" t="str">
        <f>'Program 2'!AD98</f>
        <v/>
      </c>
      <c r="AF147" t="str">
        <f>'Program 2'!AE98</f>
        <v/>
      </c>
      <c r="AG147" t="str">
        <f>'Program 2'!AF98</f>
        <v/>
      </c>
      <c r="AH147" t="str">
        <f>'Program 2'!AG98</f>
        <v/>
      </c>
      <c r="AI147" t="str">
        <f>'Program 2'!AH98</f>
        <v/>
      </c>
      <c r="AJ147" t="str">
        <f>'Program 2'!AI98</f>
        <v/>
      </c>
      <c r="AK147" t="str">
        <f>'Program 2'!AJ98</f>
        <v/>
      </c>
      <c r="AL147" t="str">
        <f>'Program 2'!AK98</f>
        <v/>
      </c>
      <c r="AM147" t="str">
        <f>'Program 2'!AL98</f>
        <v/>
      </c>
    </row>
    <row r="148" spans="2:39" x14ac:dyDescent="0.25">
      <c r="B148" t="str">
        <f>IF('Program 2'!A99="","",'Program 2'!A99)</f>
        <v>Program 2</v>
      </c>
      <c r="C148" t="str">
        <f>IF('Program 2'!B99="","",'Program 2'!B99)</f>
        <v/>
      </c>
      <c r="D148" t="str">
        <f>IF('Program 2'!C99="","",'Program 2'!C99)</f>
        <v/>
      </c>
      <c r="E148" t="str">
        <f>IF('Program 2'!D99="","",'Program 2'!D99)</f>
        <v/>
      </c>
      <c r="F148" t="str">
        <f>IF('Program 2'!E99="","",'Program 2'!E99)</f>
        <v/>
      </c>
      <c r="G148" t="str">
        <f>IF('Program 2'!F99="","",'Program 2'!F99)</f>
        <v/>
      </c>
      <c r="H148" t="str">
        <f>IF('Program 2'!G99="","",'Program 2'!G99)</f>
        <v/>
      </c>
      <c r="I148" t="str">
        <f>IF('Program 2'!H99="","",'Program 2'!H99)</f>
        <v/>
      </c>
      <c r="J148" t="str">
        <f>IF('Program 2'!I99="","",'Program 2'!I99)</f>
        <v/>
      </c>
      <c r="K148" t="str">
        <f>IF('Program 2'!J99="","",'Program 2'!J99)</f>
        <v/>
      </c>
      <c r="L148" t="str">
        <f>IF('Program 2'!K99="","",'Program 2'!K99)</f>
        <v/>
      </c>
      <c r="M148" s="63">
        <f>'Program 2'!L99</f>
        <v>0</v>
      </c>
      <c r="N148" s="64">
        <f>'Program 2'!M99</f>
        <v>0</v>
      </c>
      <c r="O148" s="64">
        <f>'Program 2'!N99</f>
        <v>0</v>
      </c>
      <c r="P148" s="64">
        <f>'Program 2'!O99</f>
        <v>0</v>
      </c>
      <c r="Q148" s="64">
        <f>'Program 2'!P99</f>
        <v>0</v>
      </c>
      <c r="R148" s="64">
        <f>'Program 2'!Q99</f>
        <v>0</v>
      </c>
      <c r="S148" s="64">
        <f>'Program 2'!R99</f>
        <v>0</v>
      </c>
      <c r="T148" s="64">
        <f>'Program 2'!S99</f>
        <v>0</v>
      </c>
      <c r="U148" s="64">
        <f>'Program 2'!T99</f>
        <v>0</v>
      </c>
      <c r="V148" s="64">
        <f>'Program 2'!U99</f>
        <v>0</v>
      </c>
      <c r="W148" s="64">
        <f>'Program 2'!V99</f>
        <v>0</v>
      </c>
      <c r="X148" s="64">
        <f>'Program 2'!W99</f>
        <v>0</v>
      </c>
      <c r="Y148" s="64">
        <f>'Program 2'!X99</f>
        <v>0</v>
      </c>
      <c r="Z148" s="64">
        <f>'Program 2'!Y99</f>
        <v>0</v>
      </c>
      <c r="AA148" s="7">
        <f>'Program 2'!Z99</f>
        <v>0</v>
      </c>
      <c r="AB148" t="str">
        <f>'Program 2'!AA99</f>
        <v/>
      </c>
      <c r="AC148" t="str">
        <f>'Program 2'!AB99</f>
        <v/>
      </c>
      <c r="AD148" t="str">
        <f>'Program 2'!AC99</f>
        <v/>
      </c>
      <c r="AE148" t="str">
        <f>'Program 2'!AD99</f>
        <v/>
      </c>
      <c r="AF148" t="str">
        <f>'Program 2'!AE99</f>
        <v/>
      </c>
      <c r="AG148" t="str">
        <f>'Program 2'!AF99</f>
        <v/>
      </c>
      <c r="AH148" t="str">
        <f>'Program 2'!AG99</f>
        <v/>
      </c>
      <c r="AI148" t="str">
        <f>'Program 2'!AH99</f>
        <v/>
      </c>
      <c r="AJ148" t="str">
        <f>'Program 2'!AI99</f>
        <v/>
      </c>
      <c r="AK148" t="str">
        <f>'Program 2'!AJ99</f>
        <v/>
      </c>
      <c r="AL148" t="str">
        <f>'Program 2'!AK99</f>
        <v/>
      </c>
      <c r="AM148" t="str">
        <f>'Program 2'!AL99</f>
        <v/>
      </c>
    </row>
    <row r="149" spans="2:39" x14ac:dyDescent="0.25">
      <c r="B149" t="str">
        <f>IF('Program 2'!A100="","",'Program 2'!A100)</f>
        <v>Program 2</v>
      </c>
      <c r="C149" t="str">
        <f>IF('Program 2'!B100="","",'Program 2'!B100)</f>
        <v/>
      </c>
      <c r="D149" t="str">
        <f>IF('Program 2'!C100="","",'Program 2'!C100)</f>
        <v/>
      </c>
      <c r="E149" t="str">
        <f>IF('Program 2'!D100="","",'Program 2'!D100)</f>
        <v/>
      </c>
      <c r="F149" t="str">
        <f>IF('Program 2'!E100="","",'Program 2'!E100)</f>
        <v/>
      </c>
      <c r="G149" t="str">
        <f>IF('Program 2'!F100="","",'Program 2'!F100)</f>
        <v/>
      </c>
      <c r="H149" t="str">
        <f>IF('Program 2'!G100="","",'Program 2'!G100)</f>
        <v/>
      </c>
      <c r="I149" t="str">
        <f>IF('Program 2'!H100="","",'Program 2'!H100)</f>
        <v/>
      </c>
      <c r="J149" t="str">
        <f>IF('Program 2'!I100="","",'Program 2'!I100)</f>
        <v/>
      </c>
      <c r="K149" t="str">
        <f>IF('Program 2'!J100="","",'Program 2'!J100)</f>
        <v/>
      </c>
      <c r="L149" t="str">
        <f>IF('Program 2'!K100="","",'Program 2'!K100)</f>
        <v/>
      </c>
      <c r="M149" s="63">
        <f>'Program 2'!L100</f>
        <v>0</v>
      </c>
      <c r="N149" s="64">
        <f>'Program 2'!M100</f>
        <v>0</v>
      </c>
      <c r="O149" s="64">
        <f>'Program 2'!N100</f>
        <v>0</v>
      </c>
      <c r="P149" s="64">
        <f>'Program 2'!O100</f>
        <v>0</v>
      </c>
      <c r="Q149" s="64">
        <f>'Program 2'!P100</f>
        <v>0</v>
      </c>
      <c r="R149" s="64">
        <f>'Program 2'!Q100</f>
        <v>0</v>
      </c>
      <c r="S149" s="64">
        <f>'Program 2'!R100</f>
        <v>0</v>
      </c>
      <c r="T149" s="64">
        <f>'Program 2'!S100</f>
        <v>0</v>
      </c>
      <c r="U149" s="64">
        <f>'Program 2'!T100</f>
        <v>0</v>
      </c>
      <c r="V149" s="64">
        <f>'Program 2'!U100</f>
        <v>0</v>
      </c>
      <c r="W149" s="64">
        <f>'Program 2'!V100</f>
        <v>0</v>
      </c>
      <c r="X149" s="64">
        <f>'Program 2'!W100</f>
        <v>0</v>
      </c>
      <c r="Y149" s="64">
        <f>'Program 2'!X100</f>
        <v>0</v>
      </c>
      <c r="Z149" s="64">
        <f>'Program 2'!Y100</f>
        <v>0</v>
      </c>
      <c r="AA149" s="7">
        <f>'Program 2'!Z100</f>
        <v>0</v>
      </c>
      <c r="AB149" t="str">
        <f>'Program 2'!AA100</f>
        <v/>
      </c>
      <c r="AC149" t="str">
        <f>'Program 2'!AB100</f>
        <v/>
      </c>
      <c r="AD149" t="str">
        <f>'Program 2'!AC100</f>
        <v/>
      </c>
      <c r="AE149" t="str">
        <f>'Program 2'!AD100</f>
        <v/>
      </c>
      <c r="AF149" t="str">
        <f>'Program 2'!AE100</f>
        <v/>
      </c>
      <c r="AG149" t="str">
        <f>'Program 2'!AF100</f>
        <v/>
      </c>
      <c r="AH149" t="str">
        <f>'Program 2'!AG100</f>
        <v/>
      </c>
      <c r="AI149" t="str">
        <f>'Program 2'!AH100</f>
        <v/>
      </c>
      <c r="AJ149" t="str">
        <f>'Program 2'!AI100</f>
        <v/>
      </c>
      <c r="AK149" t="str">
        <f>'Program 2'!AJ100</f>
        <v/>
      </c>
      <c r="AL149" t="str">
        <f>'Program 2'!AK100</f>
        <v/>
      </c>
      <c r="AM149" t="str">
        <f>'Program 2'!AL100</f>
        <v/>
      </c>
    </row>
    <row r="150" spans="2:39" x14ac:dyDescent="0.25">
      <c r="B150" t="str">
        <f>IF('Program 2'!A101="","",'Program 2'!A101)</f>
        <v>Program 2</v>
      </c>
      <c r="C150" t="str">
        <f>IF('Program 2'!B101="","",'Program 2'!B101)</f>
        <v/>
      </c>
      <c r="D150" t="str">
        <f>IF('Program 2'!C101="","",'Program 2'!C101)</f>
        <v/>
      </c>
      <c r="E150" t="str">
        <f>IF('Program 2'!D101="","",'Program 2'!D101)</f>
        <v/>
      </c>
      <c r="F150" t="str">
        <f>IF('Program 2'!E101="","",'Program 2'!E101)</f>
        <v/>
      </c>
      <c r="G150" t="str">
        <f>IF('Program 2'!F101="","",'Program 2'!F101)</f>
        <v/>
      </c>
      <c r="H150" t="str">
        <f>IF('Program 2'!G101="","",'Program 2'!G101)</f>
        <v/>
      </c>
      <c r="I150" t="str">
        <f>IF('Program 2'!H101="","",'Program 2'!H101)</f>
        <v/>
      </c>
      <c r="J150" t="str">
        <f>IF('Program 2'!I101="","",'Program 2'!I101)</f>
        <v/>
      </c>
      <c r="K150" t="str">
        <f>IF('Program 2'!J101="","",'Program 2'!J101)</f>
        <v/>
      </c>
      <c r="L150" t="str">
        <f>IF('Program 2'!K101="","",'Program 2'!K101)</f>
        <v/>
      </c>
      <c r="M150" s="63">
        <f>'Program 2'!L101</f>
        <v>0</v>
      </c>
      <c r="N150" s="64">
        <f>'Program 2'!M101</f>
        <v>0</v>
      </c>
      <c r="O150" s="64">
        <f>'Program 2'!N101</f>
        <v>0</v>
      </c>
      <c r="P150" s="64">
        <f>'Program 2'!O101</f>
        <v>0</v>
      </c>
      <c r="Q150" s="64">
        <f>'Program 2'!P101</f>
        <v>0</v>
      </c>
      <c r="R150" s="64">
        <f>'Program 2'!Q101</f>
        <v>0</v>
      </c>
      <c r="S150" s="64">
        <f>'Program 2'!R101</f>
        <v>0</v>
      </c>
      <c r="T150" s="64">
        <f>'Program 2'!S101</f>
        <v>0</v>
      </c>
      <c r="U150" s="64">
        <f>'Program 2'!T101</f>
        <v>0</v>
      </c>
      <c r="V150" s="64">
        <f>'Program 2'!U101</f>
        <v>0</v>
      </c>
      <c r="W150" s="64">
        <f>'Program 2'!V101</f>
        <v>0</v>
      </c>
      <c r="X150" s="64">
        <f>'Program 2'!W101</f>
        <v>0</v>
      </c>
      <c r="Y150" s="64">
        <f>'Program 2'!X101</f>
        <v>0</v>
      </c>
      <c r="Z150" s="64">
        <f>'Program 2'!Y101</f>
        <v>0</v>
      </c>
      <c r="AA150" s="7">
        <f>'Program 2'!Z101</f>
        <v>0</v>
      </c>
      <c r="AB150" t="str">
        <f>'Program 2'!AA101</f>
        <v/>
      </c>
      <c r="AC150" t="str">
        <f>'Program 2'!AB101</f>
        <v/>
      </c>
      <c r="AD150" t="str">
        <f>'Program 2'!AC101</f>
        <v/>
      </c>
      <c r="AE150" t="str">
        <f>'Program 2'!AD101</f>
        <v/>
      </c>
      <c r="AF150" t="str">
        <f>'Program 2'!AE101</f>
        <v/>
      </c>
      <c r="AG150" t="str">
        <f>'Program 2'!AF101</f>
        <v/>
      </c>
      <c r="AH150" t="str">
        <f>'Program 2'!AG101</f>
        <v/>
      </c>
      <c r="AI150" t="str">
        <f>'Program 2'!AH101</f>
        <v/>
      </c>
      <c r="AJ150" t="str">
        <f>'Program 2'!AI101</f>
        <v/>
      </c>
      <c r="AK150" t="str">
        <f>'Program 2'!AJ101</f>
        <v/>
      </c>
      <c r="AL150" t="str">
        <f>'Program 2'!AK101</f>
        <v/>
      </c>
      <c r="AM150" t="str">
        <f>'Program 2'!AL101</f>
        <v/>
      </c>
    </row>
    <row r="151" spans="2:39" x14ac:dyDescent="0.25">
      <c r="B151" t="str">
        <f>IF('Program 2'!A102="","",'Program 2'!A102)</f>
        <v>Program 2</v>
      </c>
      <c r="C151" t="str">
        <f>IF('Program 2'!B102="","",'Program 2'!B102)</f>
        <v/>
      </c>
      <c r="D151" t="str">
        <f>IF('Program 2'!C102="","",'Program 2'!C102)</f>
        <v/>
      </c>
      <c r="E151" t="str">
        <f>IF('Program 2'!D102="","",'Program 2'!D102)</f>
        <v/>
      </c>
      <c r="F151" t="str">
        <f>IF('Program 2'!E102="","",'Program 2'!E102)</f>
        <v/>
      </c>
      <c r="G151" t="str">
        <f>IF('Program 2'!F102="","",'Program 2'!F102)</f>
        <v/>
      </c>
      <c r="H151" t="str">
        <f>IF('Program 2'!G102="","",'Program 2'!G102)</f>
        <v/>
      </c>
      <c r="I151" t="str">
        <f>IF('Program 2'!H102="","",'Program 2'!H102)</f>
        <v/>
      </c>
      <c r="J151" t="str">
        <f>IF('Program 2'!I102="","",'Program 2'!I102)</f>
        <v/>
      </c>
      <c r="K151" t="str">
        <f>IF('Program 2'!J102="","",'Program 2'!J102)</f>
        <v/>
      </c>
      <c r="L151" t="str">
        <f>IF('Program 2'!K102="","",'Program 2'!K102)</f>
        <v/>
      </c>
      <c r="M151" s="63">
        <f>'Program 2'!L102</f>
        <v>0</v>
      </c>
      <c r="N151" s="64">
        <f>'Program 2'!M102</f>
        <v>0</v>
      </c>
      <c r="O151" s="64">
        <f>'Program 2'!N102</f>
        <v>0</v>
      </c>
      <c r="P151" s="64">
        <f>'Program 2'!O102</f>
        <v>0</v>
      </c>
      <c r="Q151" s="64">
        <f>'Program 2'!P102</f>
        <v>0</v>
      </c>
      <c r="R151" s="64">
        <f>'Program 2'!Q102</f>
        <v>0</v>
      </c>
      <c r="S151" s="64">
        <f>'Program 2'!R102</f>
        <v>0</v>
      </c>
      <c r="T151" s="64">
        <f>'Program 2'!S102</f>
        <v>0</v>
      </c>
      <c r="U151" s="64">
        <f>'Program 2'!T102</f>
        <v>0</v>
      </c>
      <c r="V151" s="64">
        <f>'Program 2'!U102</f>
        <v>0</v>
      </c>
      <c r="W151" s="64">
        <f>'Program 2'!V102</f>
        <v>0</v>
      </c>
      <c r="X151" s="64">
        <f>'Program 2'!W102</f>
        <v>0</v>
      </c>
      <c r="Y151" s="64">
        <f>'Program 2'!X102</f>
        <v>0</v>
      </c>
      <c r="Z151" s="64">
        <f>'Program 2'!Y102</f>
        <v>0</v>
      </c>
      <c r="AA151" s="7">
        <f>'Program 2'!Z102</f>
        <v>0</v>
      </c>
      <c r="AB151" t="str">
        <f>'Program 2'!AA102</f>
        <v/>
      </c>
      <c r="AC151" t="str">
        <f>'Program 2'!AB102</f>
        <v/>
      </c>
      <c r="AD151" t="str">
        <f>'Program 2'!AC102</f>
        <v/>
      </c>
      <c r="AE151" t="str">
        <f>'Program 2'!AD102</f>
        <v/>
      </c>
      <c r="AF151" t="str">
        <f>'Program 2'!AE102</f>
        <v/>
      </c>
      <c r="AG151" t="str">
        <f>'Program 2'!AF102</f>
        <v/>
      </c>
      <c r="AH151" t="str">
        <f>'Program 2'!AG102</f>
        <v/>
      </c>
      <c r="AI151" t="str">
        <f>'Program 2'!AH102</f>
        <v/>
      </c>
      <c r="AJ151" t="str">
        <f>'Program 2'!AI102</f>
        <v/>
      </c>
      <c r="AK151" t="str">
        <f>'Program 2'!AJ102</f>
        <v/>
      </c>
      <c r="AL151" t="str">
        <f>'Program 2'!AK102</f>
        <v/>
      </c>
      <c r="AM151" t="str">
        <f>'Program 2'!AL102</f>
        <v/>
      </c>
    </row>
    <row r="152" spans="2:39" x14ac:dyDescent="0.25">
      <c r="B152" t="str">
        <f>IF('Program 2'!A103="","",'Program 2'!A103)</f>
        <v>Program 2</v>
      </c>
      <c r="C152" t="str">
        <f>IF('Program 2'!B103="","",'Program 2'!B103)</f>
        <v/>
      </c>
      <c r="D152" t="str">
        <f>IF('Program 2'!C103="","",'Program 2'!C103)</f>
        <v/>
      </c>
      <c r="E152" t="str">
        <f>IF('Program 2'!D103="","",'Program 2'!D103)</f>
        <v/>
      </c>
      <c r="F152" t="str">
        <f>IF('Program 2'!E103="","",'Program 2'!E103)</f>
        <v/>
      </c>
      <c r="G152" t="str">
        <f>IF('Program 2'!F103="","",'Program 2'!F103)</f>
        <v/>
      </c>
      <c r="H152" t="str">
        <f>IF('Program 2'!G103="","",'Program 2'!G103)</f>
        <v/>
      </c>
      <c r="I152" t="str">
        <f>IF('Program 2'!H103="","",'Program 2'!H103)</f>
        <v/>
      </c>
      <c r="J152" t="str">
        <f>IF('Program 2'!I103="","",'Program 2'!I103)</f>
        <v/>
      </c>
      <c r="K152" t="str">
        <f>IF('Program 2'!J103="","",'Program 2'!J103)</f>
        <v/>
      </c>
      <c r="L152" t="str">
        <f>IF('Program 2'!K103="","",'Program 2'!K103)</f>
        <v/>
      </c>
      <c r="M152" s="63">
        <f>'Program 2'!L103</f>
        <v>0</v>
      </c>
      <c r="N152" s="64">
        <f>'Program 2'!M103</f>
        <v>0</v>
      </c>
      <c r="O152" s="64">
        <f>'Program 2'!N103</f>
        <v>0</v>
      </c>
      <c r="P152" s="64">
        <f>'Program 2'!O103</f>
        <v>0</v>
      </c>
      <c r="Q152" s="64">
        <f>'Program 2'!P103</f>
        <v>0</v>
      </c>
      <c r="R152" s="64">
        <f>'Program 2'!Q103</f>
        <v>0</v>
      </c>
      <c r="S152" s="64">
        <f>'Program 2'!R103</f>
        <v>0</v>
      </c>
      <c r="T152" s="64">
        <f>'Program 2'!S103</f>
        <v>0</v>
      </c>
      <c r="U152" s="64">
        <f>'Program 2'!T103</f>
        <v>0</v>
      </c>
      <c r="V152" s="64">
        <f>'Program 2'!U103</f>
        <v>0</v>
      </c>
      <c r="W152" s="64">
        <f>'Program 2'!V103</f>
        <v>0</v>
      </c>
      <c r="X152" s="64">
        <f>'Program 2'!W103</f>
        <v>0</v>
      </c>
      <c r="Y152" s="64">
        <f>'Program 2'!X103</f>
        <v>0</v>
      </c>
      <c r="Z152" s="64">
        <f>'Program 2'!Y103</f>
        <v>0</v>
      </c>
      <c r="AA152" s="7">
        <f>'Program 2'!Z103</f>
        <v>0</v>
      </c>
      <c r="AB152" t="str">
        <f>'Program 2'!AA103</f>
        <v/>
      </c>
      <c r="AC152" t="str">
        <f>'Program 2'!AB103</f>
        <v/>
      </c>
      <c r="AD152" t="str">
        <f>'Program 2'!AC103</f>
        <v/>
      </c>
      <c r="AE152" t="str">
        <f>'Program 2'!AD103</f>
        <v/>
      </c>
      <c r="AF152" t="str">
        <f>'Program 2'!AE103</f>
        <v/>
      </c>
      <c r="AG152" t="str">
        <f>'Program 2'!AF103</f>
        <v/>
      </c>
      <c r="AH152" t="str">
        <f>'Program 2'!AG103</f>
        <v/>
      </c>
      <c r="AI152" t="str">
        <f>'Program 2'!AH103</f>
        <v/>
      </c>
      <c r="AJ152" t="str">
        <f>'Program 2'!AI103</f>
        <v/>
      </c>
      <c r="AK152" t="str">
        <f>'Program 2'!AJ103</f>
        <v/>
      </c>
      <c r="AL152" t="str">
        <f>'Program 2'!AK103</f>
        <v/>
      </c>
      <c r="AM152" t="str">
        <f>'Program 2'!AL103</f>
        <v/>
      </c>
    </row>
    <row r="153" spans="2:39" x14ac:dyDescent="0.25">
      <c r="B153" t="str">
        <f>IF('Program 3'!A29="","",'Program 3'!A29)</f>
        <v>Program 3</v>
      </c>
      <c r="C153" t="str">
        <f>IF('Program 3'!B29="","",'Program 3'!B29)</f>
        <v>Arthur Curry</v>
      </c>
      <c r="D153" t="str">
        <f>IF('Program 3'!C29="","",'Program 3'!C29)</f>
        <v>Data Engineer</v>
      </c>
      <c r="E153" t="str">
        <f>IF('Program 3'!D29="","",'Program 3'!D29)</f>
        <v>Employee</v>
      </c>
      <c r="F153" t="str">
        <f>IF('Program 3'!E29="","",'Program 3'!E29)</f>
        <v/>
      </c>
      <c r="G153" t="str">
        <f>IF('Program 3'!F29="","",'Program 3'!F29)</f>
        <v>Las Colinas</v>
      </c>
      <c r="H153" t="str">
        <f>IF('Program 3'!G29="","",'Program 3'!G29)</f>
        <v>Texas</v>
      </c>
      <c r="I153" t="str">
        <f>IF('Program 3'!H29="","",'Program 3'!H29)</f>
        <v>United States</v>
      </c>
      <c r="J153">
        <f>IF('Program 3'!I29="","",'Program 3'!I29)</f>
        <v>39923</v>
      </c>
      <c r="K153" t="str">
        <f>IF('Program 3'!J29="","",'Program 3'!J29)</f>
        <v/>
      </c>
      <c r="L153" t="str">
        <f>IF('Program 3'!K29="","",'Program 3'!K29)</f>
        <v/>
      </c>
      <c r="M153" s="63">
        <f>'Program 3'!L29</f>
        <v>95</v>
      </c>
      <c r="N153" s="64">
        <f>'Program 3'!M29</f>
        <v>176</v>
      </c>
      <c r="O153" s="64">
        <f>'Program 3'!N29</f>
        <v>160</v>
      </c>
      <c r="P153" s="64">
        <f>'Program 3'!O29</f>
        <v>176</v>
      </c>
      <c r="Q153" s="64">
        <f>'Program 3'!P29</f>
        <v>176</v>
      </c>
      <c r="R153" s="64">
        <f>'Program 3'!Q29</f>
        <v>168</v>
      </c>
      <c r="S153" s="64">
        <f>'Program 3'!R29</f>
        <v>176</v>
      </c>
      <c r="T153" s="64">
        <f>'Program 3'!S29</f>
        <v>184</v>
      </c>
      <c r="U153" s="64">
        <f>'Program 3'!T29</f>
        <v>168</v>
      </c>
      <c r="V153" s="64">
        <f>'Program 3'!U29</f>
        <v>176</v>
      </c>
      <c r="W153" s="64">
        <f>'Program 3'!V29</f>
        <v>176</v>
      </c>
      <c r="X153" s="64">
        <f>'Program 3'!W29</f>
        <v>168</v>
      </c>
      <c r="Y153" s="64">
        <f>'Program 3'!X29</f>
        <v>184</v>
      </c>
      <c r="Z153" s="64">
        <f>'Program 3'!Y29</f>
        <v>2088</v>
      </c>
      <c r="AA153" s="7">
        <f>'Program 3'!Z29</f>
        <v>198360</v>
      </c>
      <c r="AB153" t="str">
        <f>'Program 3'!AA29</f>
        <v/>
      </c>
      <c r="AC153" t="str">
        <f>'Program 3'!AB29</f>
        <v/>
      </c>
      <c r="AD153" t="str">
        <f>'Program 3'!AC29</f>
        <v/>
      </c>
      <c r="AE153" t="str">
        <f>'Program 3'!AD29</f>
        <v/>
      </c>
      <c r="AF153" t="str">
        <f>'Program 3'!AE29</f>
        <v/>
      </c>
      <c r="AG153" t="str">
        <f>'Program 3'!AF29</f>
        <v/>
      </c>
      <c r="AH153" t="str">
        <f>'Program 3'!AG29</f>
        <v/>
      </c>
      <c r="AI153" t="str">
        <f>'Program 3'!AH29</f>
        <v/>
      </c>
      <c r="AJ153" t="str">
        <f>'Program 3'!AI29</f>
        <v/>
      </c>
      <c r="AK153" t="str">
        <f>'Program 3'!AJ29</f>
        <v/>
      </c>
      <c r="AL153" t="str">
        <f>'Program 3'!AK29</f>
        <v/>
      </c>
      <c r="AM153" t="str">
        <f>'Program 3'!AL29</f>
        <v/>
      </c>
    </row>
    <row r="154" spans="2:39" x14ac:dyDescent="0.25">
      <c r="B154" t="str">
        <f>IF('Program 3'!A30="","",'Program 3'!A30)</f>
        <v>Program 3</v>
      </c>
      <c r="C154" t="str">
        <f>IF('Program 3'!B30="","",'Program 3'!B30)</f>
        <v>Barbara Gordon</v>
      </c>
      <c r="D154" t="str">
        <f>IF('Program 3'!C30="","",'Program 3'!C30)</f>
        <v>Systems Analyst</v>
      </c>
      <c r="E154" t="str">
        <f>IF('Program 3'!D30="","",'Program 3'!D30)</f>
        <v>Employee</v>
      </c>
      <c r="F154" t="str">
        <f>IF('Program 3'!E30="","",'Program 3'!E30)</f>
        <v/>
      </c>
      <c r="G154" t="str">
        <f>IF('Program 3'!F30="","",'Program 3'!F30)</f>
        <v>Raleigh</v>
      </c>
      <c r="H154" t="str">
        <f>IF('Program 3'!G30="","",'Program 3'!G30)</f>
        <v>North Carolina</v>
      </c>
      <c r="I154" t="str">
        <f>IF('Program 3'!H30="","",'Program 3'!H30)</f>
        <v>United States</v>
      </c>
      <c r="J154">
        <f>IF('Program 3'!I30="","",'Program 3'!I30)</f>
        <v>44684</v>
      </c>
      <c r="K154" t="str">
        <f>IF('Program 3'!J30="","",'Program 3'!J30)</f>
        <v/>
      </c>
      <c r="L154" t="str">
        <f>IF('Program 3'!K30="","",'Program 3'!K30)</f>
        <v/>
      </c>
      <c r="M154" s="63">
        <f>'Program 3'!L30</f>
        <v>95</v>
      </c>
      <c r="N154" s="64">
        <f>'Program 3'!M30</f>
        <v>176</v>
      </c>
      <c r="O154" s="64">
        <f>'Program 3'!N30</f>
        <v>160</v>
      </c>
      <c r="P154" s="64">
        <f>'Program 3'!O30</f>
        <v>176</v>
      </c>
      <c r="Q154" s="64">
        <f>'Program 3'!P30</f>
        <v>176</v>
      </c>
      <c r="R154" s="64">
        <f>'Program 3'!Q30</f>
        <v>168</v>
      </c>
      <c r="S154" s="64">
        <f>'Program 3'!R30</f>
        <v>176</v>
      </c>
      <c r="T154" s="64">
        <f>'Program 3'!S30</f>
        <v>184</v>
      </c>
      <c r="U154" s="64">
        <f>'Program 3'!T30</f>
        <v>168</v>
      </c>
      <c r="V154" s="64">
        <f>'Program 3'!U30</f>
        <v>176</v>
      </c>
      <c r="W154" s="64">
        <f>'Program 3'!V30</f>
        <v>176</v>
      </c>
      <c r="X154" s="64">
        <f>'Program 3'!W30</f>
        <v>168</v>
      </c>
      <c r="Y154" s="64">
        <f>'Program 3'!X30</f>
        <v>184</v>
      </c>
      <c r="Z154" s="64">
        <f>'Program 3'!Y30</f>
        <v>2088</v>
      </c>
      <c r="AA154" s="7">
        <f>'Program 3'!Z30</f>
        <v>198360</v>
      </c>
      <c r="AB154" t="str">
        <f>'Program 3'!AA30</f>
        <v/>
      </c>
      <c r="AC154" t="str">
        <f>'Program 3'!AB30</f>
        <v/>
      </c>
      <c r="AD154" t="str">
        <f>'Program 3'!AC30</f>
        <v/>
      </c>
      <c r="AE154" t="str">
        <f>'Program 3'!AD30</f>
        <v/>
      </c>
      <c r="AF154" t="str">
        <f>'Program 3'!AE30</f>
        <v/>
      </c>
      <c r="AG154" t="str">
        <f>'Program 3'!AF30</f>
        <v/>
      </c>
      <c r="AH154" t="str">
        <f>'Program 3'!AG30</f>
        <v/>
      </c>
      <c r="AI154" t="str">
        <f>'Program 3'!AH30</f>
        <v/>
      </c>
      <c r="AJ154" t="str">
        <f>'Program 3'!AI30</f>
        <v/>
      </c>
      <c r="AK154" t="str">
        <f>'Program 3'!AJ30</f>
        <v/>
      </c>
      <c r="AL154" t="str">
        <f>'Program 3'!AK30</f>
        <v/>
      </c>
      <c r="AM154" t="str">
        <f>'Program 3'!AL30</f>
        <v/>
      </c>
    </row>
    <row r="155" spans="2:39" x14ac:dyDescent="0.25">
      <c r="B155" t="str">
        <f>IF('Program 3'!A31="","",'Program 3'!A31)</f>
        <v>Program 3</v>
      </c>
      <c r="C155" t="str">
        <f>IF('Program 3'!B31="","",'Program 3'!B31)</f>
        <v>Barry Allen</v>
      </c>
      <c r="D155" t="str">
        <f>IF('Program 3'!C31="","",'Program 3'!C31)</f>
        <v>Data Engineer</v>
      </c>
      <c r="E155" t="str">
        <f>IF('Program 3'!D31="","",'Program 3'!D31)</f>
        <v>Contractor</v>
      </c>
      <c r="F155" t="str">
        <f>IF('Program 3'!E31="","",'Program 3'!E31)</f>
        <v/>
      </c>
      <c r="G155" t="str">
        <f>IF('Program 3'!F31="","",'Program 3'!F31)</f>
        <v>Mumbai</v>
      </c>
      <c r="H155" t="str">
        <f>IF('Program 3'!G31="","",'Program 3'!G31)</f>
        <v>Maharashtra</v>
      </c>
      <c r="I155" t="str">
        <f>IF('Program 3'!H31="","",'Program 3'!H31)</f>
        <v>India</v>
      </c>
      <c r="J155">
        <f>IF('Program 3'!I31="","",'Program 3'!I31)</f>
        <v>45943</v>
      </c>
      <c r="K155" t="str">
        <f>IF('Program 3'!J31="","",'Program 3'!J31)</f>
        <v/>
      </c>
      <c r="L155" t="str">
        <f>IF('Program 3'!K31="","",'Program 3'!K31)</f>
        <v>KPS, Inc.</v>
      </c>
      <c r="M155" s="63">
        <f>'Program 3'!L31</f>
        <v>25</v>
      </c>
      <c r="N155" s="64">
        <f>'Program 3'!M31</f>
        <v>160</v>
      </c>
      <c r="O155" s="64">
        <f>'Program 3'!N31</f>
        <v>152</v>
      </c>
      <c r="P155" s="64">
        <f>'Program 3'!O31</f>
        <v>176</v>
      </c>
      <c r="Q155" s="64">
        <f>'Program 3'!P31</f>
        <v>176</v>
      </c>
      <c r="R155" s="64">
        <f>'Program 3'!Q31</f>
        <v>160</v>
      </c>
      <c r="S155" s="64">
        <f>'Program 3'!R31</f>
        <v>168</v>
      </c>
      <c r="T155" s="64">
        <f>'Program 3'!S31</f>
        <v>176</v>
      </c>
      <c r="U155" s="64">
        <f>'Program 3'!T31</f>
        <v>168</v>
      </c>
      <c r="V155" s="64">
        <f>'Program 3'!U31</f>
        <v>168</v>
      </c>
      <c r="W155" s="64">
        <f>'Program 3'!V31</f>
        <v>176</v>
      </c>
      <c r="X155" s="64">
        <f>'Program 3'!W31</f>
        <v>160</v>
      </c>
      <c r="Y155" s="64">
        <f>'Program 3'!X31</f>
        <v>176</v>
      </c>
      <c r="Z155" s="64">
        <f>'Program 3'!Y31</f>
        <v>2016</v>
      </c>
      <c r="AA155" s="7">
        <f>'Program 3'!Z31</f>
        <v>50400</v>
      </c>
      <c r="AB155" t="str">
        <f>'Program 3'!AA31</f>
        <v/>
      </c>
      <c r="AC155" t="str">
        <f>'Program 3'!AB31</f>
        <v/>
      </c>
      <c r="AD155" t="str">
        <f>'Program 3'!AC31</f>
        <v/>
      </c>
      <c r="AE155" t="str">
        <f>'Program 3'!AD31</f>
        <v/>
      </c>
      <c r="AF155" t="str">
        <f>'Program 3'!AE31</f>
        <v/>
      </c>
      <c r="AG155" t="str">
        <f>'Program 3'!AF31</f>
        <v/>
      </c>
      <c r="AH155" t="str">
        <f>'Program 3'!AG31</f>
        <v/>
      </c>
      <c r="AI155" t="str">
        <f>'Program 3'!AH31</f>
        <v/>
      </c>
      <c r="AJ155" t="str">
        <f>'Program 3'!AI31</f>
        <v/>
      </c>
      <c r="AK155" t="str">
        <f>'Program 3'!AJ31</f>
        <v/>
      </c>
      <c r="AL155" t="str">
        <f>'Program 3'!AK31</f>
        <v/>
      </c>
      <c r="AM155" t="str">
        <f>'Program 3'!AL31</f>
        <v/>
      </c>
    </row>
    <row r="156" spans="2:39" x14ac:dyDescent="0.25">
      <c r="B156" t="str">
        <f>IF('Program 3'!A32="","",'Program 3'!A32)</f>
        <v>Program 3</v>
      </c>
      <c r="C156" t="str">
        <f>IF('Program 3'!B32="","",'Program 3'!B32)</f>
        <v>Billy Batson</v>
      </c>
      <c r="D156" t="str">
        <f>IF('Program 3'!C32="","",'Program 3'!C32)</f>
        <v>Developer</v>
      </c>
      <c r="E156" t="str">
        <f>IF('Program 3'!D32="","",'Program 3'!D32)</f>
        <v>Contractor</v>
      </c>
      <c r="F156" t="str">
        <f>IF('Program 3'!E32="","",'Program 3'!E32)</f>
        <v>New Hire</v>
      </c>
      <c r="G156" t="str">
        <f>IF('Program 3'!F32="","",'Program 3'!F32)</f>
        <v>Las Colinas</v>
      </c>
      <c r="H156" t="str">
        <f>IF('Program 3'!G32="","",'Program 3'!G32)</f>
        <v>Texas</v>
      </c>
      <c r="I156" t="str">
        <f>IF('Program 3'!H32="","",'Program 3'!H32)</f>
        <v>United States</v>
      </c>
      <c r="J156">
        <f>IF('Program 3'!I32="","",'Program 3'!I32)</f>
        <v>46070</v>
      </c>
      <c r="K156" t="str">
        <f>IF('Program 3'!J32="","",'Program 3'!J32)</f>
        <v/>
      </c>
      <c r="L156" t="str">
        <f>IF('Program 3'!K32="","",'Program 3'!K32)</f>
        <v>ABC Company</v>
      </c>
      <c r="M156" s="63">
        <f>'Program 3'!L32</f>
        <v>65</v>
      </c>
      <c r="N156" s="64">
        <f>'Program 3'!M32</f>
        <v>0</v>
      </c>
      <c r="O156" s="64">
        <f>'Program 3'!N32</f>
        <v>72</v>
      </c>
      <c r="P156" s="64">
        <f>'Program 3'!O32</f>
        <v>176</v>
      </c>
      <c r="Q156" s="64">
        <f>'Program 3'!P32</f>
        <v>176</v>
      </c>
      <c r="R156" s="64">
        <f>'Program 3'!Q32</f>
        <v>160</v>
      </c>
      <c r="S156" s="64">
        <f>'Program 3'!R32</f>
        <v>168</v>
      </c>
      <c r="T156" s="64">
        <f>'Program 3'!S32</f>
        <v>176</v>
      </c>
      <c r="U156" s="64">
        <f>'Program 3'!T32</f>
        <v>168</v>
      </c>
      <c r="V156" s="64">
        <f>'Program 3'!U32</f>
        <v>168</v>
      </c>
      <c r="W156" s="64">
        <f>'Program 3'!V32</f>
        <v>176</v>
      </c>
      <c r="X156" s="64">
        <f>'Program 3'!W32</f>
        <v>160</v>
      </c>
      <c r="Y156" s="64">
        <f>'Program 3'!X32</f>
        <v>176</v>
      </c>
      <c r="Z156" s="64">
        <f>'Program 3'!Y32</f>
        <v>1776</v>
      </c>
      <c r="AA156" s="7">
        <f>'Program 3'!Z32</f>
        <v>115440</v>
      </c>
      <c r="AB156" t="str">
        <f>'Program 3'!AA32</f>
        <v/>
      </c>
      <c r="AC156" t="str">
        <f>'Program 3'!AB32</f>
        <v>New Hire</v>
      </c>
      <c r="AD156" t="str">
        <f>'Program 3'!AC32</f>
        <v/>
      </c>
      <c r="AE156" t="str">
        <f>'Program 3'!AD32</f>
        <v/>
      </c>
      <c r="AF156" t="str">
        <f>'Program 3'!AE32</f>
        <v/>
      </c>
      <c r="AG156" t="str">
        <f>'Program 3'!AF32</f>
        <v/>
      </c>
      <c r="AH156" t="str">
        <f>'Program 3'!AG32</f>
        <v/>
      </c>
      <c r="AI156" t="str">
        <f>'Program 3'!AH32</f>
        <v/>
      </c>
      <c r="AJ156" t="str">
        <f>'Program 3'!AI32</f>
        <v/>
      </c>
      <c r="AK156" t="str">
        <f>'Program 3'!AJ32</f>
        <v/>
      </c>
      <c r="AL156" t="str">
        <f>'Program 3'!AK32</f>
        <v/>
      </c>
      <c r="AM156" t="str">
        <f>'Program 3'!AL32</f>
        <v/>
      </c>
    </row>
    <row r="157" spans="2:39" x14ac:dyDescent="0.25">
      <c r="B157" t="str">
        <f>IF('Program 3'!A33="","",'Program 3'!A33)</f>
        <v>Program 3</v>
      </c>
      <c r="C157" t="str">
        <f>IF('Program 3'!B33="","",'Program 3'!B33)</f>
        <v>Bruce Banner</v>
      </c>
      <c r="D157" t="str">
        <f>IF('Program 3'!C33="","",'Program 3'!C33)</f>
        <v>Software Engineer</v>
      </c>
      <c r="E157" t="str">
        <f>IF('Program 3'!D33="","",'Program 3'!D33)</f>
        <v>Contractor</v>
      </c>
      <c r="F157" t="str">
        <f>IF('Program 3'!E33="","",'Program 3'!E33)</f>
        <v/>
      </c>
      <c r="G157" t="str">
        <f>IF('Program 3'!F33="","",'Program 3'!F33)</f>
        <v>New York</v>
      </c>
      <c r="H157" t="str">
        <f>IF('Program 3'!G33="","",'Program 3'!G33)</f>
        <v>New York</v>
      </c>
      <c r="I157" t="str">
        <f>IF('Program 3'!H33="","",'Program 3'!H33)</f>
        <v>United States</v>
      </c>
      <c r="J157">
        <f>IF('Program 3'!I33="","",'Program 3'!I33)</f>
        <v>41323</v>
      </c>
      <c r="K157" t="str">
        <f>IF('Program 3'!J33="","",'Program 3'!J33)</f>
        <v/>
      </c>
      <c r="L157" t="str">
        <f>IF('Program 3'!K33="","",'Program 3'!K33)</f>
        <v>Elevation Consulting</v>
      </c>
      <c r="M157" s="63">
        <f>'Program 3'!L33</f>
        <v>65</v>
      </c>
      <c r="N157" s="64">
        <f>'Program 3'!M33</f>
        <v>160</v>
      </c>
      <c r="O157" s="64">
        <f>'Program 3'!N33</f>
        <v>152</v>
      </c>
      <c r="P157" s="64">
        <f>'Program 3'!O33</f>
        <v>176</v>
      </c>
      <c r="Q157" s="64">
        <f>'Program 3'!P33</f>
        <v>176</v>
      </c>
      <c r="R157" s="64">
        <f>'Program 3'!Q33</f>
        <v>160</v>
      </c>
      <c r="S157" s="64">
        <f>'Program 3'!R33</f>
        <v>168</v>
      </c>
      <c r="T157" s="64">
        <f>'Program 3'!S33</f>
        <v>176</v>
      </c>
      <c r="U157" s="64">
        <f>'Program 3'!T33</f>
        <v>168</v>
      </c>
      <c r="V157" s="64">
        <f>'Program 3'!U33</f>
        <v>168</v>
      </c>
      <c r="W157" s="64">
        <f>'Program 3'!V33</f>
        <v>176</v>
      </c>
      <c r="X157" s="64">
        <f>'Program 3'!W33</f>
        <v>160</v>
      </c>
      <c r="Y157" s="64">
        <f>'Program 3'!X33</f>
        <v>176</v>
      </c>
      <c r="Z157" s="64">
        <f>'Program 3'!Y33</f>
        <v>2016</v>
      </c>
      <c r="AA157" s="7">
        <f>'Program 3'!Z33</f>
        <v>131040</v>
      </c>
      <c r="AB157" t="str">
        <f>'Program 3'!AA33</f>
        <v/>
      </c>
      <c r="AC157" t="str">
        <f>'Program 3'!AB33</f>
        <v/>
      </c>
      <c r="AD157" t="str">
        <f>'Program 3'!AC33</f>
        <v/>
      </c>
      <c r="AE157" t="str">
        <f>'Program 3'!AD33</f>
        <v/>
      </c>
      <c r="AF157" t="str">
        <f>'Program 3'!AE33</f>
        <v/>
      </c>
      <c r="AG157" t="str">
        <f>'Program 3'!AF33</f>
        <v/>
      </c>
      <c r="AH157" t="str">
        <f>'Program 3'!AG33</f>
        <v/>
      </c>
      <c r="AI157" t="str">
        <f>'Program 3'!AH33</f>
        <v/>
      </c>
      <c r="AJ157" t="str">
        <f>'Program 3'!AI33</f>
        <v/>
      </c>
      <c r="AK157" t="str">
        <f>'Program 3'!AJ33</f>
        <v/>
      </c>
      <c r="AL157" t="str">
        <f>'Program 3'!AK33</f>
        <v/>
      </c>
      <c r="AM157" t="str">
        <f>'Program 3'!AL33</f>
        <v/>
      </c>
    </row>
    <row r="158" spans="2:39" x14ac:dyDescent="0.25">
      <c r="B158" t="str">
        <f>IF('Program 3'!A34="","",'Program 3'!A34)</f>
        <v>Program 3</v>
      </c>
      <c r="C158" t="str">
        <f>IF('Program 3'!B34="","",'Program 3'!B34)</f>
        <v>Bruce Banner</v>
      </c>
      <c r="D158" t="str">
        <f>IF('Program 3'!C34="","",'Program 3'!C34)</f>
        <v>QA Engineers</v>
      </c>
      <c r="E158" t="str">
        <f>IF('Program 3'!D34="","",'Program 3'!D34)</f>
        <v>Employee</v>
      </c>
      <c r="F158" t="str">
        <f>IF('Program 3'!E34="","",'Program 3'!E34)</f>
        <v/>
      </c>
      <c r="G158" t="str">
        <f>IF('Program 3'!F34="","",'Program 3'!F34)</f>
        <v>Manila</v>
      </c>
      <c r="H158" t="str">
        <f>IF('Program 3'!G34="","",'Program 3'!G34)</f>
        <v>Metro Manila</v>
      </c>
      <c r="I158" t="str">
        <f>IF('Program 3'!H34="","",'Program 3'!H34)</f>
        <v>Philippines</v>
      </c>
      <c r="J158">
        <f>IF('Program 3'!I34="","",'Program 3'!I34)</f>
        <v>43740</v>
      </c>
      <c r="K158" t="str">
        <f>IF('Program 3'!J34="","",'Program 3'!J34)</f>
        <v/>
      </c>
      <c r="L158" t="str">
        <f>IF('Program 3'!K34="","",'Program 3'!K34)</f>
        <v/>
      </c>
      <c r="M158" s="63">
        <f>'Program 3'!L34</f>
        <v>35</v>
      </c>
      <c r="N158" s="64">
        <f>'Program 3'!M34</f>
        <v>176</v>
      </c>
      <c r="O158" s="64">
        <f>'Program 3'!N34</f>
        <v>160</v>
      </c>
      <c r="P158" s="64">
        <f>'Program 3'!O34</f>
        <v>176</v>
      </c>
      <c r="Q158" s="64">
        <f>'Program 3'!P34</f>
        <v>176</v>
      </c>
      <c r="R158" s="64">
        <f>'Program 3'!Q34</f>
        <v>168</v>
      </c>
      <c r="S158" s="64">
        <f>'Program 3'!R34</f>
        <v>176</v>
      </c>
      <c r="T158" s="64">
        <f>'Program 3'!S34</f>
        <v>184</v>
      </c>
      <c r="U158" s="64">
        <f>'Program 3'!T34</f>
        <v>168</v>
      </c>
      <c r="V158" s="64">
        <f>'Program 3'!U34</f>
        <v>176</v>
      </c>
      <c r="W158" s="64">
        <f>'Program 3'!V34</f>
        <v>176</v>
      </c>
      <c r="X158" s="64">
        <f>'Program 3'!W34</f>
        <v>168</v>
      </c>
      <c r="Y158" s="64">
        <f>'Program 3'!X34</f>
        <v>184</v>
      </c>
      <c r="Z158" s="64">
        <f>'Program 3'!Y34</f>
        <v>2088</v>
      </c>
      <c r="AA158" s="7">
        <f>'Program 3'!Z34</f>
        <v>73080</v>
      </c>
      <c r="AB158" t="str">
        <f>'Program 3'!AA34</f>
        <v/>
      </c>
      <c r="AC158" t="str">
        <f>'Program 3'!AB34</f>
        <v/>
      </c>
      <c r="AD158" t="str">
        <f>'Program 3'!AC34</f>
        <v/>
      </c>
      <c r="AE158" t="str">
        <f>'Program 3'!AD34</f>
        <v/>
      </c>
      <c r="AF158" t="str">
        <f>'Program 3'!AE34</f>
        <v/>
      </c>
      <c r="AG158" t="str">
        <f>'Program 3'!AF34</f>
        <v/>
      </c>
      <c r="AH158" t="str">
        <f>'Program 3'!AG34</f>
        <v/>
      </c>
      <c r="AI158" t="str">
        <f>'Program 3'!AH34</f>
        <v/>
      </c>
      <c r="AJ158" t="str">
        <f>'Program 3'!AI34</f>
        <v/>
      </c>
      <c r="AK158" t="str">
        <f>'Program 3'!AJ34</f>
        <v/>
      </c>
      <c r="AL158" t="str">
        <f>'Program 3'!AK34</f>
        <v/>
      </c>
      <c r="AM158" t="str">
        <f>'Program 3'!AL34</f>
        <v/>
      </c>
    </row>
    <row r="159" spans="2:39" x14ac:dyDescent="0.25">
      <c r="B159" t="str">
        <f>IF('Program 3'!A35="","",'Program 3'!A35)</f>
        <v>Program 3</v>
      </c>
      <c r="C159" t="str">
        <f>IF('Program 3'!B35="","",'Program 3'!B35)</f>
        <v>Bruce Wayne</v>
      </c>
      <c r="D159" t="str">
        <f>IF('Program 3'!C35="","",'Program 3'!C35)</f>
        <v>Data Engineer</v>
      </c>
      <c r="E159" t="str">
        <f>IF('Program 3'!D35="","",'Program 3'!D35)</f>
        <v>Employee</v>
      </c>
      <c r="F159" t="str">
        <f>IF('Program 3'!E35="","",'Program 3'!E35)</f>
        <v>Left Company</v>
      </c>
      <c r="G159" t="str">
        <f>IF('Program 3'!F35="","",'Program 3'!F35)</f>
        <v>Raleigh</v>
      </c>
      <c r="H159" t="str">
        <f>IF('Program 3'!G35="","",'Program 3'!G35)</f>
        <v>North Carolina</v>
      </c>
      <c r="I159" t="str">
        <f>IF('Program 3'!H35="","",'Program 3'!H35)</f>
        <v>United States</v>
      </c>
      <c r="J159">
        <f>IF('Program 3'!I35="","",'Program 3'!I35)</f>
        <v>41673</v>
      </c>
      <c r="K159">
        <f>IF('Program 3'!J35="","",'Program 3'!J35)</f>
        <v>46038</v>
      </c>
      <c r="L159" t="str">
        <f>IF('Program 3'!K35="","",'Program 3'!K35)</f>
        <v/>
      </c>
      <c r="M159" s="63">
        <f>'Program 3'!L35</f>
        <v>95</v>
      </c>
      <c r="N159" s="64">
        <f>'Program 3'!M35</f>
        <v>88</v>
      </c>
      <c r="O159" s="64">
        <f>'Program 3'!N35</f>
        <v>0</v>
      </c>
      <c r="P159" s="64">
        <f>'Program 3'!O35</f>
        <v>0</v>
      </c>
      <c r="Q159" s="64">
        <f>'Program 3'!P35</f>
        <v>0</v>
      </c>
      <c r="R159" s="64">
        <f>'Program 3'!Q35</f>
        <v>0</v>
      </c>
      <c r="S159" s="64">
        <f>'Program 3'!R35</f>
        <v>0</v>
      </c>
      <c r="T159" s="64">
        <f>'Program 3'!S35</f>
        <v>0</v>
      </c>
      <c r="U159" s="64">
        <f>'Program 3'!T35</f>
        <v>0</v>
      </c>
      <c r="V159" s="64">
        <f>'Program 3'!U35</f>
        <v>0</v>
      </c>
      <c r="W159" s="64">
        <f>'Program 3'!V35</f>
        <v>0</v>
      </c>
      <c r="X159" s="64">
        <f>'Program 3'!W35</f>
        <v>0</v>
      </c>
      <c r="Y159" s="64">
        <f>'Program 3'!X35</f>
        <v>0</v>
      </c>
      <c r="Z159" s="64">
        <f>'Program 3'!Y35</f>
        <v>88</v>
      </c>
      <c r="AA159" s="7">
        <f>'Program 3'!Z35</f>
        <v>8360</v>
      </c>
      <c r="AB159" t="str">
        <f>'Program 3'!AA35</f>
        <v/>
      </c>
      <c r="AC159" t="str">
        <f>'Program 3'!AB35</f>
        <v>Left Company</v>
      </c>
      <c r="AD159" t="str">
        <f>'Program 3'!AC35</f>
        <v/>
      </c>
      <c r="AE159" t="str">
        <f>'Program 3'!AD35</f>
        <v/>
      </c>
      <c r="AF159" t="str">
        <f>'Program 3'!AE35</f>
        <v/>
      </c>
      <c r="AG159" t="str">
        <f>'Program 3'!AF35</f>
        <v/>
      </c>
      <c r="AH159" t="str">
        <f>'Program 3'!AG35</f>
        <v/>
      </c>
      <c r="AI159" t="str">
        <f>'Program 3'!AH35</f>
        <v/>
      </c>
      <c r="AJ159" t="str">
        <f>'Program 3'!AI35</f>
        <v/>
      </c>
      <c r="AK159" t="str">
        <f>'Program 3'!AJ35</f>
        <v/>
      </c>
      <c r="AL159" t="str">
        <f>'Program 3'!AK35</f>
        <v/>
      </c>
      <c r="AM159" t="str">
        <f>'Program 3'!AL35</f>
        <v/>
      </c>
    </row>
    <row r="160" spans="2:39" x14ac:dyDescent="0.25">
      <c r="B160" t="str">
        <f>IF('Program 3'!A36="","",'Program 3'!A36)</f>
        <v>Program 3</v>
      </c>
      <c r="C160" t="str">
        <f>IF('Program 3'!B36="","",'Program 3'!B36)</f>
        <v>Carol Danvers</v>
      </c>
      <c r="D160" t="str">
        <f>IF('Program 3'!C36="","",'Program 3'!C36)</f>
        <v>Software Engineer</v>
      </c>
      <c r="E160" t="str">
        <f>IF('Program 3'!D36="","",'Program 3'!D36)</f>
        <v>Contractor</v>
      </c>
      <c r="F160" t="str">
        <f>IF('Program 3'!E36="","",'Program 3'!E36)</f>
        <v>New Hire</v>
      </c>
      <c r="G160" t="str">
        <f>IF('Program 3'!F36="","",'Program 3'!F36)</f>
        <v>Bangalore</v>
      </c>
      <c r="H160" t="str">
        <f>IF('Program 3'!G36="","",'Program 3'!G36)</f>
        <v>Karnataka</v>
      </c>
      <c r="I160" t="str">
        <f>IF('Program 3'!H36="","",'Program 3'!H36)</f>
        <v>India</v>
      </c>
      <c r="J160">
        <f>IF('Program 3'!I36="","",'Program 3'!I36)</f>
        <v>46048</v>
      </c>
      <c r="K160" t="str">
        <f>IF('Program 3'!J36="","",'Program 3'!J36)</f>
        <v/>
      </c>
      <c r="L160" t="str">
        <f>IF('Program 3'!K36="","",'Program 3'!K36)</f>
        <v>ABC Company</v>
      </c>
      <c r="M160" s="63">
        <f>'Program 3'!L36</f>
        <v>25</v>
      </c>
      <c r="N160" s="64">
        <f>'Program 3'!M36</f>
        <v>32</v>
      </c>
      <c r="O160" s="64">
        <f>'Program 3'!N36</f>
        <v>152</v>
      </c>
      <c r="P160" s="64">
        <f>'Program 3'!O36</f>
        <v>176</v>
      </c>
      <c r="Q160" s="64">
        <f>'Program 3'!P36</f>
        <v>176</v>
      </c>
      <c r="R160" s="64">
        <f>'Program 3'!Q36</f>
        <v>160</v>
      </c>
      <c r="S160" s="64">
        <f>'Program 3'!R36</f>
        <v>168</v>
      </c>
      <c r="T160" s="64">
        <f>'Program 3'!S36</f>
        <v>176</v>
      </c>
      <c r="U160" s="64">
        <f>'Program 3'!T36</f>
        <v>168</v>
      </c>
      <c r="V160" s="64">
        <f>'Program 3'!U36</f>
        <v>168</v>
      </c>
      <c r="W160" s="64">
        <f>'Program 3'!V36</f>
        <v>176</v>
      </c>
      <c r="X160" s="64">
        <f>'Program 3'!W36</f>
        <v>160</v>
      </c>
      <c r="Y160" s="64">
        <f>'Program 3'!X36</f>
        <v>176</v>
      </c>
      <c r="Z160" s="64">
        <f>'Program 3'!Y36</f>
        <v>1888</v>
      </c>
      <c r="AA160" s="7">
        <f>'Program 3'!Z36</f>
        <v>47200</v>
      </c>
      <c r="AB160" t="str">
        <f>'Program 3'!AA36</f>
        <v>New Hire</v>
      </c>
      <c r="AC160" t="str">
        <f>'Program 3'!AB36</f>
        <v/>
      </c>
      <c r="AD160" t="str">
        <f>'Program 3'!AC36</f>
        <v/>
      </c>
      <c r="AE160" t="str">
        <f>'Program 3'!AD36</f>
        <v/>
      </c>
      <c r="AF160" t="str">
        <f>'Program 3'!AE36</f>
        <v/>
      </c>
      <c r="AG160" t="str">
        <f>'Program 3'!AF36</f>
        <v/>
      </c>
      <c r="AH160" t="str">
        <f>'Program 3'!AG36</f>
        <v/>
      </c>
      <c r="AI160" t="str">
        <f>'Program 3'!AH36</f>
        <v/>
      </c>
      <c r="AJ160" t="str">
        <f>'Program 3'!AI36</f>
        <v/>
      </c>
      <c r="AK160" t="str">
        <f>'Program 3'!AJ36</f>
        <v/>
      </c>
      <c r="AL160" t="str">
        <f>'Program 3'!AK36</f>
        <v/>
      </c>
      <c r="AM160" t="str">
        <f>'Program 3'!AL36</f>
        <v/>
      </c>
    </row>
    <row r="161" spans="2:39" x14ac:dyDescent="0.25">
      <c r="B161" t="str">
        <f>IF('Program 3'!A37="","",'Program 3'!A37)</f>
        <v>Program 3</v>
      </c>
      <c r="C161" t="str">
        <f>IF('Program 3'!B37="","",'Program 3'!B37)</f>
        <v>Charles Xavier</v>
      </c>
      <c r="D161" t="str">
        <f>IF('Program 3'!C37="","",'Program 3'!C37)</f>
        <v>Systems Analyst</v>
      </c>
      <c r="E161" t="str">
        <f>IF('Program 3'!D37="","",'Program 3'!D37)</f>
        <v>Employee</v>
      </c>
      <c r="F161" t="str">
        <f>IF('Program 3'!E37="","",'Program 3'!E37)</f>
        <v/>
      </c>
      <c r="G161" t="str">
        <f>IF('Program 3'!F37="","",'Program 3'!F37)</f>
        <v>Jersey City</v>
      </c>
      <c r="H161" t="str">
        <f>IF('Program 3'!G37="","",'Program 3'!G37)</f>
        <v>New Jersey</v>
      </c>
      <c r="I161" t="str">
        <f>IF('Program 3'!H37="","",'Program 3'!H37)</f>
        <v>United States</v>
      </c>
      <c r="J161">
        <f>IF('Program 3'!I37="","",'Program 3'!I37)</f>
        <v>42072</v>
      </c>
      <c r="K161" t="str">
        <f>IF('Program 3'!J37="","",'Program 3'!J37)</f>
        <v/>
      </c>
      <c r="L161" t="str">
        <f>IF('Program 3'!K37="","",'Program 3'!K37)</f>
        <v/>
      </c>
      <c r="M161" s="63">
        <f>'Program 3'!L37</f>
        <v>95</v>
      </c>
      <c r="N161" s="64">
        <f>'Program 3'!M37</f>
        <v>176</v>
      </c>
      <c r="O161" s="64">
        <f>'Program 3'!N37</f>
        <v>160</v>
      </c>
      <c r="P161" s="64">
        <f>'Program 3'!O37</f>
        <v>176</v>
      </c>
      <c r="Q161" s="64">
        <f>'Program 3'!P37</f>
        <v>176</v>
      </c>
      <c r="R161" s="64">
        <f>'Program 3'!Q37</f>
        <v>168</v>
      </c>
      <c r="S161" s="64">
        <f>'Program 3'!R37</f>
        <v>176</v>
      </c>
      <c r="T161" s="64">
        <f>'Program 3'!S37</f>
        <v>184</v>
      </c>
      <c r="U161" s="64">
        <f>'Program 3'!T37</f>
        <v>168</v>
      </c>
      <c r="V161" s="64">
        <f>'Program 3'!U37</f>
        <v>176</v>
      </c>
      <c r="W161" s="64">
        <f>'Program 3'!V37</f>
        <v>176</v>
      </c>
      <c r="X161" s="64">
        <f>'Program 3'!W37</f>
        <v>168</v>
      </c>
      <c r="Y161" s="64">
        <f>'Program 3'!X37</f>
        <v>184</v>
      </c>
      <c r="Z161" s="64">
        <f>'Program 3'!Y37</f>
        <v>2088</v>
      </c>
      <c r="AA161" s="7">
        <f>'Program 3'!Z37</f>
        <v>198360</v>
      </c>
      <c r="AB161" t="str">
        <f>'Program 3'!AA37</f>
        <v/>
      </c>
      <c r="AC161" t="str">
        <f>'Program 3'!AB37</f>
        <v/>
      </c>
      <c r="AD161" t="str">
        <f>'Program 3'!AC37</f>
        <v/>
      </c>
      <c r="AE161" t="str">
        <f>'Program 3'!AD37</f>
        <v/>
      </c>
      <c r="AF161" t="str">
        <f>'Program 3'!AE37</f>
        <v/>
      </c>
      <c r="AG161" t="str">
        <f>'Program 3'!AF37</f>
        <v/>
      </c>
      <c r="AH161" t="str">
        <f>'Program 3'!AG37</f>
        <v/>
      </c>
      <c r="AI161" t="str">
        <f>'Program 3'!AH37</f>
        <v/>
      </c>
      <c r="AJ161" t="str">
        <f>'Program 3'!AI37</f>
        <v/>
      </c>
      <c r="AK161" t="str">
        <f>'Program 3'!AJ37</f>
        <v/>
      </c>
      <c r="AL161" t="str">
        <f>'Program 3'!AK37</f>
        <v/>
      </c>
      <c r="AM161" t="str">
        <f>'Program 3'!AL37</f>
        <v/>
      </c>
    </row>
    <row r="162" spans="2:39" x14ac:dyDescent="0.25">
      <c r="B162" t="str">
        <f>IF('Program 3'!A38="","",'Program 3'!A38)</f>
        <v>Program 3</v>
      </c>
      <c r="C162" t="str">
        <f>IF('Program 3'!B38="","",'Program 3'!B38)</f>
        <v>Clark Kal-El Kent</v>
      </c>
      <c r="D162" t="str">
        <f>IF('Program 3'!C38="","",'Program 3'!C38)</f>
        <v>Business Analyst</v>
      </c>
      <c r="E162" t="str">
        <f>IF('Program 3'!D38="","",'Program 3'!D38)</f>
        <v>Employee</v>
      </c>
      <c r="F162" t="str">
        <f>IF('Program 3'!E38="","",'Program 3'!E38)</f>
        <v/>
      </c>
      <c r="G162" t="str">
        <f>IF('Program 3'!F38="","",'Program 3'!F38)</f>
        <v>New York</v>
      </c>
      <c r="H162" t="str">
        <f>IF('Program 3'!G38="","",'Program 3'!G38)</f>
        <v>New York</v>
      </c>
      <c r="I162" t="str">
        <f>IF('Program 3'!H38="","",'Program 3'!H38)</f>
        <v>United States</v>
      </c>
      <c r="J162">
        <f>IF('Program 3'!I38="","",'Program 3'!I38)</f>
        <v>43558</v>
      </c>
      <c r="K162" t="str">
        <f>IF('Program 3'!J38="","",'Program 3'!J38)</f>
        <v/>
      </c>
      <c r="L162" t="str">
        <f>IF('Program 3'!K38="","",'Program 3'!K38)</f>
        <v/>
      </c>
      <c r="M162" s="63">
        <f>'Program 3'!L38</f>
        <v>95</v>
      </c>
      <c r="N162" s="64">
        <f>'Program 3'!M38</f>
        <v>176</v>
      </c>
      <c r="O162" s="64">
        <f>'Program 3'!N38</f>
        <v>160</v>
      </c>
      <c r="P162" s="64">
        <f>'Program 3'!O38</f>
        <v>176</v>
      </c>
      <c r="Q162" s="64">
        <f>'Program 3'!P38</f>
        <v>176</v>
      </c>
      <c r="R162" s="64">
        <f>'Program 3'!Q38</f>
        <v>168</v>
      </c>
      <c r="S162" s="64">
        <f>'Program 3'!R38</f>
        <v>176</v>
      </c>
      <c r="T162" s="64">
        <f>'Program 3'!S38</f>
        <v>184</v>
      </c>
      <c r="U162" s="64">
        <f>'Program 3'!T38</f>
        <v>168</v>
      </c>
      <c r="V162" s="64">
        <f>'Program 3'!U38</f>
        <v>176</v>
      </c>
      <c r="W162" s="64">
        <f>'Program 3'!V38</f>
        <v>176</v>
      </c>
      <c r="X162" s="64">
        <f>'Program 3'!W38</f>
        <v>168</v>
      </c>
      <c r="Y162" s="64">
        <f>'Program 3'!X38</f>
        <v>184</v>
      </c>
      <c r="Z162" s="64">
        <f>'Program 3'!Y38</f>
        <v>2088</v>
      </c>
      <c r="AA162" s="7">
        <f>'Program 3'!Z38</f>
        <v>198360</v>
      </c>
      <c r="AB162" t="str">
        <f>'Program 3'!AA38</f>
        <v/>
      </c>
      <c r="AC162" t="str">
        <f>'Program 3'!AB38</f>
        <v/>
      </c>
      <c r="AD162" t="str">
        <f>'Program 3'!AC38</f>
        <v/>
      </c>
      <c r="AE162" t="str">
        <f>'Program 3'!AD38</f>
        <v/>
      </c>
      <c r="AF162" t="str">
        <f>'Program 3'!AE38</f>
        <v/>
      </c>
      <c r="AG162" t="str">
        <f>'Program 3'!AF38</f>
        <v/>
      </c>
      <c r="AH162" t="str">
        <f>'Program 3'!AG38</f>
        <v/>
      </c>
      <c r="AI162" t="str">
        <f>'Program 3'!AH38</f>
        <v/>
      </c>
      <c r="AJ162" t="str">
        <f>'Program 3'!AI38</f>
        <v/>
      </c>
      <c r="AK162" t="str">
        <f>'Program 3'!AJ38</f>
        <v/>
      </c>
      <c r="AL162" t="str">
        <f>'Program 3'!AK38</f>
        <v/>
      </c>
      <c r="AM162" t="str">
        <f>'Program 3'!AL38</f>
        <v/>
      </c>
    </row>
    <row r="163" spans="2:39" x14ac:dyDescent="0.25">
      <c r="B163" t="str">
        <f>IF('Program 3'!A39="","",'Program 3'!A39)</f>
        <v>Program 3</v>
      </c>
      <c r="C163" t="str">
        <f>IF('Program 3'!B39="","",'Program 3'!B39)</f>
        <v>Clint Barton</v>
      </c>
      <c r="D163" t="str">
        <f>IF('Program 3'!C39="","",'Program 3'!C39)</f>
        <v>Product Owner</v>
      </c>
      <c r="E163" t="str">
        <f>IF('Program 3'!D39="","",'Program 3'!D39)</f>
        <v>Contractor</v>
      </c>
      <c r="F163" t="str">
        <f>IF('Program 3'!E39="","",'Program 3'!E39)</f>
        <v/>
      </c>
      <c r="G163" t="str">
        <f>IF('Program 3'!F39="","",'Program 3'!F39)</f>
        <v>Mumbai</v>
      </c>
      <c r="H163" t="str">
        <f>IF('Program 3'!G39="","",'Program 3'!G39)</f>
        <v>Maharashtra</v>
      </c>
      <c r="I163" t="str">
        <f>IF('Program 3'!H39="","",'Program 3'!H39)</f>
        <v>India</v>
      </c>
      <c r="J163">
        <f>IF('Program 3'!I39="","",'Program 3'!I39)</f>
        <v>39650</v>
      </c>
      <c r="K163" t="str">
        <f>IF('Program 3'!J39="","",'Program 3'!J39)</f>
        <v/>
      </c>
      <c r="L163" t="str">
        <f>IF('Program 3'!K39="","",'Program 3'!K39)</f>
        <v>ABC Company</v>
      </c>
      <c r="M163" s="63">
        <f>'Program 3'!L39</f>
        <v>25</v>
      </c>
      <c r="N163" s="64">
        <f>'Program 3'!M39</f>
        <v>160</v>
      </c>
      <c r="O163" s="64">
        <f>'Program 3'!N39</f>
        <v>152</v>
      </c>
      <c r="P163" s="64">
        <f>'Program 3'!O39</f>
        <v>176</v>
      </c>
      <c r="Q163" s="64">
        <f>'Program 3'!P39</f>
        <v>176</v>
      </c>
      <c r="R163" s="64">
        <f>'Program 3'!Q39</f>
        <v>160</v>
      </c>
      <c r="S163" s="64">
        <f>'Program 3'!R39</f>
        <v>168</v>
      </c>
      <c r="T163" s="64">
        <f>'Program 3'!S39</f>
        <v>176</v>
      </c>
      <c r="U163" s="64">
        <f>'Program 3'!T39</f>
        <v>168</v>
      </c>
      <c r="V163" s="64">
        <f>'Program 3'!U39</f>
        <v>168</v>
      </c>
      <c r="W163" s="64">
        <f>'Program 3'!V39</f>
        <v>176</v>
      </c>
      <c r="X163" s="64">
        <f>'Program 3'!W39</f>
        <v>160</v>
      </c>
      <c r="Y163" s="64">
        <f>'Program 3'!X39</f>
        <v>176</v>
      </c>
      <c r="Z163" s="64">
        <f>'Program 3'!Y39</f>
        <v>2016</v>
      </c>
      <c r="AA163" s="7">
        <f>'Program 3'!Z39</f>
        <v>50400</v>
      </c>
      <c r="AB163" t="str">
        <f>'Program 3'!AA39</f>
        <v/>
      </c>
      <c r="AC163" t="str">
        <f>'Program 3'!AB39</f>
        <v/>
      </c>
      <c r="AD163" t="str">
        <f>'Program 3'!AC39</f>
        <v/>
      </c>
      <c r="AE163" t="str">
        <f>'Program 3'!AD39</f>
        <v/>
      </c>
      <c r="AF163" t="str">
        <f>'Program 3'!AE39</f>
        <v/>
      </c>
      <c r="AG163" t="str">
        <f>'Program 3'!AF39</f>
        <v/>
      </c>
      <c r="AH163" t="str">
        <f>'Program 3'!AG39</f>
        <v/>
      </c>
      <c r="AI163" t="str">
        <f>'Program 3'!AH39</f>
        <v/>
      </c>
      <c r="AJ163" t="str">
        <f>'Program 3'!AI39</f>
        <v/>
      </c>
      <c r="AK163" t="str">
        <f>'Program 3'!AJ39</f>
        <v/>
      </c>
      <c r="AL163" t="str">
        <f>'Program 3'!AK39</f>
        <v/>
      </c>
      <c r="AM163" t="str">
        <f>'Program 3'!AL39</f>
        <v/>
      </c>
    </row>
    <row r="164" spans="2:39" x14ac:dyDescent="0.25">
      <c r="B164" t="str">
        <f>IF('Program 3'!A40="","",'Program 3'!A40)</f>
        <v>Program 3</v>
      </c>
      <c r="C164" t="str">
        <f>IF('Program 3'!B40="","",'Program 3'!B40)</f>
        <v>Diana Prince</v>
      </c>
      <c r="D164" t="str">
        <f>IF('Program 3'!C40="","",'Program 3'!C40)</f>
        <v>Developer</v>
      </c>
      <c r="E164" t="str">
        <f>IF('Program 3'!D40="","",'Program 3'!D40)</f>
        <v>Employee</v>
      </c>
      <c r="F164" t="str">
        <f>IF('Program 3'!E40="","",'Program 3'!E40)</f>
        <v/>
      </c>
      <c r="G164" t="str">
        <f>IF('Program 3'!F40="","",'Program 3'!F40)</f>
        <v>Manila</v>
      </c>
      <c r="H164" t="str">
        <f>IF('Program 3'!G40="","",'Program 3'!G40)</f>
        <v>Metro Manila</v>
      </c>
      <c r="I164" t="str">
        <f>IF('Program 3'!H40="","",'Program 3'!H40)</f>
        <v>Philippines</v>
      </c>
      <c r="J164">
        <f>IF('Program 3'!I40="","",'Program 3'!I40)</f>
        <v>45888</v>
      </c>
      <c r="K164" t="str">
        <f>IF('Program 3'!J40="","",'Program 3'!J40)</f>
        <v/>
      </c>
      <c r="L164" t="str">
        <f>IF('Program 3'!K40="","",'Program 3'!K40)</f>
        <v/>
      </c>
      <c r="M164" s="63">
        <f>'Program 3'!L40</f>
        <v>35</v>
      </c>
      <c r="N164" s="64">
        <f>'Program 3'!M40</f>
        <v>176</v>
      </c>
      <c r="O164" s="64">
        <f>'Program 3'!N40</f>
        <v>160</v>
      </c>
      <c r="P164" s="64">
        <f>'Program 3'!O40</f>
        <v>176</v>
      </c>
      <c r="Q164" s="64">
        <f>'Program 3'!P40</f>
        <v>176</v>
      </c>
      <c r="R164" s="64">
        <f>'Program 3'!Q40</f>
        <v>168</v>
      </c>
      <c r="S164" s="64">
        <f>'Program 3'!R40</f>
        <v>176</v>
      </c>
      <c r="T164" s="64">
        <f>'Program 3'!S40</f>
        <v>184</v>
      </c>
      <c r="U164" s="64">
        <f>'Program 3'!T40</f>
        <v>168</v>
      </c>
      <c r="V164" s="64">
        <f>'Program 3'!U40</f>
        <v>176</v>
      </c>
      <c r="W164" s="64">
        <f>'Program 3'!V40</f>
        <v>176</v>
      </c>
      <c r="X164" s="64">
        <f>'Program 3'!W40</f>
        <v>168</v>
      </c>
      <c r="Y164" s="64">
        <f>'Program 3'!X40</f>
        <v>184</v>
      </c>
      <c r="Z164" s="64">
        <f>'Program 3'!Y40</f>
        <v>2088</v>
      </c>
      <c r="AA164" s="7">
        <f>'Program 3'!Z40</f>
        <v>73080</v>
      </c>
      <c r="AB164" t="str">
        <f>'Program 3'!AA40</f>
        <v/>
      </c>
      <c r="AC164" t="str">
        <f>'Program 3'!AB40</f>
        <v/>
      </c>
      <c r="AD164" t="str">
        <f>'Program 3'!AC40</f>
        <v/>
      </c>
      <c r="AE164" t="str">
        <f>'Program 3'!AD40</f>
        <v/>
      </c>
      <c r="AF164" t="str">
        <f>'Program 3'!AE40</f>
        <v/>
      </c>
      <c r="AG164" t="str">
        <f>'Program 3'!AF40</f>
        <v/>
      </c>
      <c r="AH164" t="str">
        <f>'Program 3'!AG40</f>
        <v/>
      </c>
      <c r="AI164" t="str">
        <f>'Program 3'!AH40</f>
        <v/>
      </c>
      <c r="AJ164" t="str">
        <f>'Program 3'!AI40</f>
        <v/>
      </c>
      <c r="AK164" t="str">
        <f>'Program 3'!AJ40</f>
        <v/>
      </c>
      <c r="AL164" t="str">
        <f>'Program 3'!AK40</f>
        <v/>
      </c>
      <c r="AM164" t="str">
        <f>'Program 3'!AL40</f>
        <v/>
      </c>
    </row>
    <row r="165" spans="2:39" x14ac:dyDescent="0.25">
      <c r="B165" t="str">
        <f>IF('Program 3'!A41="","",'Program 3'!A41)</f>
        <v>Program 3</v>
      </c>
      <c r="C165" t="str">
        <f>IF('Program 3'!B41="","",'Program 3'!B41)</f>
        <v>Dick Grayson</v>
      </c>
      <c r="D165" t="str">
        <f>IF('Program 3'!C41="","",'Program 3'!C41)</f>
        <v>Architect</v>
      </c>
      <c r="E165" t="str">
        <f>IF('Program 3'!D41="","",'Program 3'!D41)</f>
        <v>Employee</v>
      </c>
      <c r="F165" t="str">
        <f>IF('Program 3'!E41="","",'Program 3'!E41)</f>
        <v/>
      </c>
      <c r="G165" t="str">
        <f>IF('Program 3'!F41="","",'Program 3'!F41)</f>
        <v>Bangalore</v>
      </c>
      <c r="H165" t="str">
        <f>IF('Program 3'!G41="","",'Program 3'!G41)</f>
        <v>Karnataka</v>
      </c>
      <c r="I165" t="str">
        <f>IF('Program 3'!H41="","",'Program 3'!H41)</f>
        <v>India</v>
      </c>
      <c r="J165">
        <f>IF('Program 3'!I41="","",'Program 3'!I41)</f>
        <v>42814</v>
      </c>
      <c r="K165" t="str">
        <f>IF('Program 3'!J41="","",'Program 3'!J41)</f>
        <v/>
      </c>
      <c r="L165" t="str">
        <f>IF('Program 3'!K41="","",'Program 3'!K41)</f>
        <v/>
      </c>
      <c r="M165" s="63">
        <f>'Program 3'!L41</f>
        <v>35</v>
      </c>
      <c r="N165" s="64">
        <f>'Program 3'!M41</f>
        <v>176</v>
      </c>
      <c r="O165" s="64">
        <f>'Program 3'!N41</f>
        <v>160</v>
      </c>
      <c r="P165" s="64">
        <f>'Program 3'!O41</f>
        <v>176</v>
      </c>
      <c r="Q165" s="64">
        <f>'Program 3'!P41</f>
        <v>176</v>
      </c>
      <c r="R165" s="64">
        <f>'Program 3'!Q41</f>
        <v>168</v>
      </c>
      <c r="S165" s="64">
        <f>'Program 3'!R41</f>
        <v>176</v>
      </c>
      <c r="T165" s="64">
        <f>'Program 3'!S41</f>
        <v>184</v>
      </c>
      <c r="U165" s="64">
        <f>'Program 3'!T41</f>
        <v>168</v>
      </c>
      <c r="V165" s="64">
        <f>'Program 3'!U41</f>
        <v>176</v>
      </c>
      <c r="W165" s="64">
        <f>'Program 3'!V41</f>
        <v>176</v>
      </c>
      <c r="X165" s="64">
        <f>'Program 3'!W41</f>
        <v>168</v>
      </c>
      <c r="Y165" s="64">
        <f>'Program 3'!X41</f>
        <v>184</v>
      </c>
      <c r="Z165" s="64">
        <f>'Program 3'!Y41</f>
        <v>2088</v>
      </c>
      <c r="AA165" s="7">
        <f>'Program 3'!Z41</f>
        <v>73080</v>
      </c>
      <c r="AB165" t="str">
        <f>'Program 3'!AA41</f>
        <v/>
      </c>
      <c r="AC165" t="str">
        <f>'Program 3'!AB41</f>
        <v/>
      </c>
      <c r="AD165" t="str">
        <f>'Program 3'!AC41</f>
        <v/>
      </c>
      <c r="AE165" t="str">
        <f>'Program 3'!AD41</f>
        <v/>
      </c>
      <c r="AF165" t="str">
        <f>'Program 3'!AE41</f>
        <v/>
      </c>
      <c r="AG165" t="str">
        <f>'Program 3'!AF41</f>
        <v/>
      </c>
      <c r="AH165" t="str">
        <f>'Program 3'!AG41</f>
        <v/>
      </c>
      <c r="AI165" t="str">
        <f>'Program 3'!AH41</f>
        <v/>
      </c>
      <c r="AJ165" t="str">
        <f>'Program 3'!AI41</f>
        <v/>
      </c>
      <c r="AK165" t="str">
        <f>'Program 3'!AJ41</f>
        <v/>
      </c>
      <c r="AL165" t="str">
        <f>'Program 3'!AK41</f>
        <v/>
      </c>
      <c r="AM165" t="str">
        <f>'Program 3'!AL41</f>
        <v/>
      </c>
    </row>
    <row r="166" spans="2:39" x14ac:dyDescent="0.25">
      <c r="B166" t="str">
        <f>IF('Program 3'!A42="","",'Program 3'!A42)</f>
        <v>Program 3</v>
      </c>
      <c r="C166" t="str">
        <f>IF('Program 3'!B42="","",'Program 3'!B42)</f>
        <v>Hal Jordan</v>
      </c>
      <c r="D166" t="str">
        <f>IF('Program 3'!C42="","",'Program 3'!C42)</f>
        <v>Software Engineer</v>
      </c>
      <c r="E166" t="str">
        <f>IF('Program 3'!D42="","",'Program 3'!D42)</f>
        <v>Contractor</v>
      </c>
      <c r="F166" t="str">
        <f>IF('Program 3'!E42="","",'Program 3'!E42)</f>
        <v>Transfer Out</v>
      </c>
      <c r="G166" t="str">
        <f>IF('Program 3'!F42="","",'Program 3'!F42)</f>
        <v>Jersey City</v>
      </c>
      <c r="H166" t="str">
        <f>IF('Program 3'!G42="","",'Program 3'!G42)</f>
        <v>New Jersey</v>
      </c>
      <c r="I166" t="str">
        <f>IF('Program 3'!H42="","",'Program 3'!H42)</f>
        <v>United States</v>
      </c>
      <c r="J166">
        <f>IF('Program 3'!I42="","",'Program 3'!I42)</f>
        <v>39449</v>
      </c>
      <c r="K166">
        <f>IF('Program 3'!J42="","",'Program 3'!J42)</f>
        <v>46094</v>
      </c>
      <c r="L166" t="str">
        <f>IF('Program 3'!K42="","",'Program 3'!K42)</f>
        <v>Elevation Consulting</v>
      </c>
      <c r="M166" s="63">
        <f>'Program 3'!L42</f>
        <v>65</v>
      </c>
      <c r="N166" s="64">
        <f>'Program 3'!M42</f>
        <v>0</v>
      </c>
      <c r="O166" s="64">
        <f>'Program 3'!N42</f>
        <v>0</v>
      </c>
      <c r="P166" s="64">
        <f>'Program 3'!O42</f>
        <v>80</v>
      </c>
      <c r="Q166" s="64">
        <f>'Program 3'!P42</f>
        <v>176</v>
      </c>
      <c r="R166" s="64">
        <f>'Program 3'!Q42</f>
        <v>160</v>
      </c>
      <c r="S166" s="64">
        <f>'Program 3'!R42</f>
        <v>168</v>
      </c>
      <c r="T166" s="64">
        <f>'Program 3'!S42</f>
        <v>176</v>
      </c>
      <c r="U166" s="64">
        <f>'Program 3'!T42</f>
        <v>168</v>
      </c>
      <c r="V166" s="64">
        <f>'Program 3'!U42</f>
        <v>168</v>
      </c>
      <c r="W166" s="64">
        <f>'Program 3'!V42</f>
        <v>176</v>
      </c>
      <c r="X166" s="64">
        <f>'Program 3'!W42</f>
        <v>160</v>
      </c>
      <c r="Y166" s="64">
        <f>'Program 3'!X42</f>
        <v>176</v>
      </c>
      <c r="Z166" s="64">
        <f>'Program 3'!Y42</f>
        <v>1608</v>
      </c>
      <c r="AA166" s="7">
        <f>'Program 3'!Z42</f>
        <v>104520</v>
      </c>
      <c r="AB166" t="str">
        <f>'Program 3'!AA42</f>
        <v>Transfer Out</v>
      </c>
      <c r="AC166" t="str">
        <f>'Program 3'!AB42</f>
        <v/>
      </c>
      <c r="AD166" t="str">
        <f>'Program 3'!AC42</f>
        <v/>
      </c>
      <c r="AE166" t="str">
        <f>'Program 3'!AD42</f>
        <v/>
      </c>
      <c r="AF166" t="str">
        <f>'Program 3'!AE42</f>
        <v/>
      </c>
      <c r="AG166" t="str">
        <f>'Program 3'!AF42</f>
        <v/>
      </c>
      <c r="AH166" t="str">
        <f>'Program 3'!AG42</f>
        <v/>
      </c>
      <c r="AI166" t="str">
        <f>'Program 3'!AH42</f>
        <v/>
      </c>
      <c r="AJ166" t="str">
        <f>'Program 3'!AI42</f>
        <v/>
      </c>
      <c r="AK166" t="str">
        <f>'Program 3'!AJ42</f>
        <v/>
      </c>
      <c r="AL166" t="str">
        <f>'Program 3'!AK42</f>
        <v/>
      </c>
      <c r="AM166" t="str">
        <f>'Program 3'!AL42</f>
        <v/>
      </c>
    </row>
    <row r="167" spans="2:39" x14ac:dyDescent="0.25">
      <c r="B167" t="str">
        <f>IF('Program 3'!A43="","",'Program 3'!A43)</f>
        <v>Program 3</v>
      </c>
      <c r="C167" t="str">
        <f>IF('Program 3'!B43="","",'Program 3'!B43)</f>
        <v>Hank Pym</v>
      </c>
      <c r="D167" t="str">
        <f>IF('Program 3'!C43="","",'Program 3'!C43)</f>
        <v>Data Engineer</v>
      </c>
      <c r="E167" t="str">
        <f>IF('Program 3'!D43="","",'Program 3'!D43)</f>
        <v>Employee</v>
      </c>
      <c r="F167" t="str">
        <f>IF('Program 3'!E43="","",'Program 3'!E43)</f>
        <v/>
      </c>
      <c r="G167" t="str">
        <f>IF('Program 3'!F43="","",'Program 3'!F43)</f>
        <v>Des Moines</v>
      </c>
      <c r="H167" t="str">
        <f>IF('Program 3'!G43="","",'Program 3'!G43)</f>
        <v>Iowa</v>
      </c>
      <c r="I167" t="str">
        <f>IF('Program 3'!H43="","",'Program 3'!H43)</f>
        <v>United States</v>
      </c>
      <c r="J167">
        <f>IF('Program 3'!I43="","",'Program 3'!I43)</f>
        <v>45453</v>
      </c>
      <c r="K167" t="str">
        <f>IF('Program 3'!J43="","",'Program 3'!J43)</f>
        <v/>
      </c>
      <c r="L167" t="str">
        <f>IF('Program 3'!K43="","",'Program 3'!K43)</f>
        <v/>
      </c>
      <c r="M167" s="63">
        <f>'Program 3'!L43</f>
        <v>95</v>
      </c>
      <c r="N167" s="64">
        <f>'Program 3'!M43</f>
        <v>176</v>
      </c>
      <c r="O167" s="64">
        <f>'Program 3'!N43</f>
        <v>160</v>
      </c>
      <c r="P167" s="64">
        <f>'Program 3'!O43</f>
        <v>176</v>
      </c>
      <c r="Q167" s="64">
        <f>'Program 3'!P43</f>
        <v>176</v>
      </c>
      <c r="R167" s="64">
        <f>'Program 3'!Q43</f>
        <v>168</v>
      </c>
      <c r="S167" s="64">
        <f>'Program 3'!R43</f>
        <v>176</v>
      </c>
      <c r="T167" s="64">
        <f>'Program 3'!S43</f>
        <v>184</v>
      </c>
      <c r="U167" s="64">
        <f>'Program 3'!T43</f>
        <v>168</v>
      </c>
      <c r="V167" s="64">
        <f>'Program 3'!U43</f>
        <v>176</v>
      </c>
      <c r="W167" s="64">
        <f>'Program 3'!V43</f>
        <v>176</v>
      </c>
      <c r="X167" s="64">
        <f>'Program 3'!W43</f>
        <v>168</v>
      </c>
      <c r="Y167" s="64">
        <f>'Program 3'!X43</f>
        <v>184</v>
      </c>
      <c r="Z167" s="64">
        <f>'Program 3'!Y43</f>
        <v>2088</v>
      </c>
      <c r="AA167" s="7">
        <f>'Program 3'!Z43</f>
        <v>198360</v>
      </c>
      <c r="AB167" t="str">
        <f>'Program 3'!AA43</f>
        <v/>
      </c>
      <c r="AC167" t="str">
        <f>'Program 3'!AB43</f>
        <v/>
      </c>
      <c r="AD167" t="str">
        <f>'Program 3'!AC43</f>
        <v/>
      </c>
      <c r="AE167" t="str">
        <f>'Program 3'!AD43</f>
        <v/>
      </c>
      <c r="AF167" t="str">
        <f>'Program 3'!AE43</f>
        <v/>
      </c>
      <c r="AG167" t="str">
        <f>'Program 3'!AF43</f>
        <v/>
      </c>
      <c r="AH167" t="str">
        <f>'Program 3'!AG43</f>
        <v/>
      </c>
      <c r="AI167" t="str">
        <f>'Program 3'!AH43</f>
        <v/>
      </c>
      <c r="AJ167" t="str">
        <f>'Program 3'!AI43</f>
        <v/>
      </c>
      <c r="AK167" t="str">
        <f>'Program 3'!AJ43</f>
        <v/>
      </c>
      <c r="AL167" t="str">
        <f>'Program 3'!AK43</f>
        <v/>
      </c>
      <c r="AM167" t="str">
        <f>'Program 3'!AL43</f>
        <v/>
      </c>
    </row>
    <row r="168" spans="2:39" x14ac:dyDescent="0.25">
      <c r="B168" t="str">
        <f>IF('Program 3'!A44="","",'Program 3'!A44)</f>
        <v>Program 3</v>
      </c>
      <c r="C168" t="str">
        <f>IF('Program 3'!B44="","",'Program 3'!B44)</f>
        <v>Harleen Quinzel</v>
      </c>
      <c r="D168" t="str">
        <f>IF('Program 3'!C44="","",'Program 3'!C44)</f>
        <v>Business Analyst</v>
      </c>
      <c r="E168" t="str">
        <f>IF('Program 3'!D44="","",'Program 3'!D44)</f>
        <v>Employee</v>
      </c>
      <c r="F168" t="str">
        <f>IF('Program 3'!E44="","",'Program 3'!E44)</f>
        <v/>
      </c>
      <c r="G168" t="str">
        <f>IF('Program 3'!F44="","",'Program 3'!F44)</f>
        <v>Las Colinas</v>
      </c>
      <c r="H168" t="str">
        <f>IF('Program 3'!G44="","",'Program 3'!G44)</f>
        <v>Texas</v>
      </c>
      <c r="I168" t="str">
        <f>IF('Program 3'!H44="","",'Program 3'!H44)</f>
        <v>United States</v>
      </c>
      <c r="J168">
        <f>IF('Program 3'!I44="","",'Program 3'!I44)</f>
        <v>45453</v>
      </c>
      <c r="K168" t="str">
        <f>IF('Program 3'!J44="","",'Program 3'!J44)</f>
        <v/>
      </c>
      <c r="L168" t="str">
        <f>IF('Program 3'!K44="","",'Program 3'!K44)</f>
        <v/>
      </c>
      <c r="M168" s="63">
        <f>'Program 3'!L44</f>
        <v>95</v>
      </c>
      <c r="N168" s="64">
        <f>'Program 3'!M44</f>
        <v>176</v>
      </c>
      <c r="O168" s="64">
        <f>'Program 3'!N44</f>
        <v>160</v>
      </c>
      <c r="P168" s="64">
        <f>'Program 3'!O44</f>
        <v>176</v>
      </c>
      <c r="Q168" s="64">
        <f>'Program 3'!P44</f>
        <v>176</v>
      </c>
      <c r="R168" s="64">
        <f>'Program 3'!Q44</f>
        <v>168</v>
      </c>
      <c r="S168" s="64">
        <f>'Program 3'!R44</f>
        <v>176</v>
      </c>
      <c r="T168" s="64">
        <f>'Program 3'!S44</f>
        <v>184</v>
      </c>
      <c r="U168" s="64">
        <f>'Program 3'!T44</f>
        <v>168</v>
      </c>
      <c r="V168" s="64">
        <f>'Program 3'!U44</f>
        <v>176</v>
      </c>
      <c r="W168" s="64">
        <f>'Program 3'!V44</f>
        <v>176</v>
      </c>
      <c r="X168" s="64">
        <f>'Program 3'!W44</f>
        <v>168</v>
      </c>
      <c r="Y168" s="64">
        <f>'Program 3'!X44</f>
        <v>184</v>
      </c>
      <c r="Z168" s="64">
        <f>'Program 3'!Y44</f>
        <v>2088</v>
      </c>
      <c r="AA168" s="7">
        <f>'Program 3'!Z44</f>
        <v>198360</v>
      </c>
      <c r="AB168" t="str">
        <f>'Program 3'!AA44</f>
        <v/>
      </c>
      <c r="AC168" t="str">
        <f>'Program 3'!AB44</f>
        <v/>
      </c>
      <c r="AD168" t="str">
        <f>'Program 3'!AC44</f>
        <v/>
      </c>
      <c r="AE168" t="str">
        <f>'Program 3'!AD44</f>
        <v/>
      </c>
      <c r="AF168" t="str">
        <f>'Program 3'!AE44</f>
        <v/>
      </c>
      <c r="AG168" t="str">
        <f>'Program 3'!AF44</f>
        <v/>
      </c>
      <c r="AH168" t="str">
        <f>'Program 3'!AG44</f>
        <v/>
      </c>
      <c r="AI168" t="str">
        <f>'Program 3'!AH44</f>
        <v/>
      </c>
      <c r="AJ168" t="str">
        <f>'Program 3'!AI44</f>
        <v/>
      </c>
      <c r="AK168" t="str">
        <f>'Program 3'!AJ44</f>
        <v/>
      </c>
      <c r="AL168" t="str">
        <f>'Program 3'!AK44</f>
        <v/>
      </c>
      <c r="AM168" t="str">
        <f>'Program 3'!AL44</f>
        <v/>
      </c>
    </row>
    <row r="169" spans="2:39" x14ac:dyDescent="0.25">
      <c r="B169" t="str">
        <f>IF('Program 3'!A45="","",'Program 3'!A45)</f>
        <v>Program 3</v>
      </c>
      <c r="C169" t="str">
        <f>IF('Program 3'!B45="","",'Program 3'!B45)</f>
        <v>Jaime Reyes</v>
      </c>
      <c r="D169" t="str">
        <f>IF('Program 3'!C45="","",'Program 3'!C45)</f>
        <v>QA Engineers</v>
      </c>
      <c r="E169" t="str">
        <f>IF('Program 3'!D45="","",'Program 3'!D45)</f>
        <v>Employee</v>
      </c>
      <c r="F169" t="str">
        <f>IF('Program 3'!E45="","",'Program 3'!E45)</f>
        <v/>
      </c>
      <c r="G169" t="str">
        <f>IF('Program 3'!F45="","",'Program 3'!F45)</f>
        <v>Mumbai</v>
      </c>
      <c r="H169" t="str">
        <f>IF('Program 3'!G45="","",'Program 3'!G45)</f>
        <v>Maharashtra</v>
      </c>
      <c r="I169" t="str">
        <f>IF('Program 3'!H45="","",'Program 3'!H45)</f>
        <v>India</v>
      </c>
      <c r="J169">
        <f>IF('Program 3'!I45="","",'Program 3'!I45)</f>
        <v>45110</v>
      </c>
      <c r="K169" t="str">
        <f>IF('Program 3'!J45="","",'Program 3'!J45)</f>
        <v/>
      </c>
      <c r="L169" t="str">
        <f>IF('Program 3'!K45="","",'Program 3'!K45)</f>
        <v/>
      </c>
      <c r="M169" s="63">
        <f>'Program 3'!L45</f>
        <v>35</v>
      </c>
      <c r="N169" s="64">
        <f>'Program 3'!M45</f>
        <v>176</v>
      </c>
      <c r="O169" s="64">
        <f>'Program 3'!N45</f>
        <v>160</v>
      </c>
      <c r="P169" s="64">
        <f>'Program 3'!O45</f>
        <v>176</v>
      </c>
      <c r="Q169" s="64">
        <f>'Program 3'!P45</f>
        <v>176</v>
      </c>
      <c r="R169" s="64">
        <f>'Program 3'!Q45</f>
        <v>168</v>
      </c>
      <c r="S169" s="64">
        <f>'Program 3'!R45</f>
        <v>176</v>
      </c>
      <c r="T169" s="64">
        <f>'Program 3'!S45</f>
        <v>184</v>
      </c>
      <c r="U169" s="64">
        <f>'Program 3'!T45</f>
        <v>168</v>
      </c>
      <c r="V169" s="64">
        <f>'Program 3'!U45</f>
        <v>176</v>
      </c>
      <c r="W169" s="64">
        <f>'Program 3'!V45</f>
        <v>176</v>
      </c>
      <c r="X169" s="64">
        <f>'Program 3'!W45</f>
        <v>168</v>
      </c>
      <c r="Y169" s="64">
        <f>'Program 3'!X45</f>
        <v>184</v>
      </c>
      <c r="Z169" s="64">
        <f>'Program 3'!Y45</f>
        <v>2088</v>
      </c>
      <c r="AA169" s="7">
        <f>'Program 3'!Z45</f>
        <v>73080</v>
      </c>
      <c r="AB169" t="str">
        <f>'Program 3'!AA45</f>
        <v/>
      </c>
      <c r="AC169" t="str">
        <f>'Program 3'!AB45</f>
        <v/>
      </c>
      <c r="AD169" t="str">
        <f>'Program 3'!AC45</f>
        <v/>
      </c>
      <c r="AE169" t="str">
        <f>'Program 3'!AD45</f>
        <v/>
      </c>
      <c r="AF169" t="str">
        <f>'Program 3'!AE45</f>
        <v/>
      </c>
      <c r="AG169" t="str">
        <f>'Program 3'!AF45</f>
        <v/>
      </c>
      <c r="AH169" t="str">
        <f>'Program 3'!AG45</f>
        <v/>
      </c>
      <c r="AI169" t="str">
        <f>'Program 3'!AH45</f>
        <v/>
      </c>
      <c r="AJ169" t="str">
        <f>'Program 3'!AI45</f>
        <v/>
      </c>
      <c r="AK169" t="str">
        <f>'Program 3'!AJ45</f>
        <v/>
      </c>
      <c r="AL169" t="str">
        <f>'Program 3'!AK45</f>
        <v/>
      </c>
      <c r="AM169" t="str">
        <f>'Program 3'!AL45</f>
        <v/>
      </c>
    </row>
    <row r="170" spans="2:39" x14ac:dyDescent="0.25">
      <c r="B170" t="str">
        <f>IF('Program 3'!A46="","",'Program 3'!A46)</f>
        <v>Program 3</v>
      </c>
      <c r="C170" t="str">
        <f>IF('Program 3'!B46="","",'Program 3'!B46)</f>
        <v>James Logan Howlett</v>
      </c>
      <c r="D170" t="str">
        <f>IF('Program 3'!C46="","",'Program 3'!C46)</f>
        <v>Developer</v>
      </c>
      <c r="E170" t="str">
        <f>IF('Program 3'!D46="","",'Program 3'!D46)</f>
        <v>Contractor</v>
      </c>
      <c r="F170" t="str">
        <f>IF('Program 3'!E46="","",'Program 3'!E46)</f>
        <v>Transfer Out</v>
      </c>
      <c r="G170" t="str">
        <f>IF('Program 3'!F46="","",'Program 3'!F46)</f>
        <v>Charlotte</v>
      </c>
      <c r="H170" t="str">
        <f>IF('Program 3'!G46="","",'Program 3'!G46)</f>
        <v>North Carolina</v>
      </c>
      <c r="I170" t="str">
        <f>IF('Program 3'!H46="","",'Program 3'!H46)</f>
        <v>United States</v>
      </c>
      <c r="J170">
        <f>IF('Program 3'!I46="","",'Program 3'!I46)</f>
        <v>45453</v>
      </c>
      <c r="K170">
        <f>IF('Program 3'!J46="","",'Program 3'!J46)</f>
        <v>46080</v>
      </c>
      <c r="L170" t="str">
        <f>IF('Program 3'!K46="","",'Program 3'!K46)</f>
        <v>Prism Ridge, LLC</v>
      </c>
      <c r="M170" s="63">
        <f>'Program 3'!L46</f>
        <v>65</v>
      </c>
      <c r="N170" s="64">
        <f>'Program 3'!M46</f>
        <v>160</v>
      </c>
      <c r="O170" s="64">
        <f>'Program 3'!N46</f>
        <v>152</v>
      </c>
      <c r="P170" s="64">
        <f>'Program 3'!O46</f>
        <v>0</v>
      </c>
      <c r="Q170" s="64">
        <f>'Program 3'!P46</f>
        <v>0</v>
      </c>
      <c r="R170" s="64">
        <f>'Program 3'!Q46</f>
        <v>0</v>
      </c>
      <c r="S170" s="64">
        <f>'Program 3'!R46</f>
        <v>0</v>
      </c>
      <c r="T170" s="64">
        <f>'Program 3'!S46</f>
        <v>0</v>
      </c>
      <c r="U170" s="64">
        <f>'Program 3'!T46</f>
        <v>0</v>
      </c>
      <c r="V170" s="64">
        <f>'Program 3'!U46</f>
        <v>0</v>
      </c>
      <c r="W170" s="64">
        <f>'Program 3'!V46</f>
        <v>0</v>
      </c>
      <c r="X170" s="64">
        <f>'Program 3'!W46</f>
        <v>0</v>
      </c>
      <c r="Y170" s="64">
        <f>'Program 3'!X46</f>
        <v>0</v>
      </c>
      <c r="Z170" s="64">
        <f>'Program 3'!Y46</f>
        <v>312</v>
      </c>
      <c r="AA170" s="7">
        <f>'Program 3'!Z46</f>
        <v>20280</v>
      </c>
      <c r="AB170" t="str">
        <f>'Program 3'!AA46</f>
        <v/>
      </c>
      <c r="AC170" t="str">
        <f>'Program 3'!AB46</f>
        <v/>
      </c>
      <c r="AD170" t="str">
        <f>'Program 3'!AC46</f>
        <v>Transfer Out</v>
      </c>
      <c r="AE170" t="str">
        <f>'Program 3'!AD46</f>
        <v/>
      </c>
      <c r="AF170" t="str">
        <f>'Program 3'!AE46</f>
        <v/>
      </c>
      <c r="AG170" t="str">
        <f>'Program 3'!AF46</f>
        <v/>
      </c>
      <c r="AH170" t="str">
        <f>'Program 3'!AG46</f>
        <v/>
      </c>
      <c r="AI170" t="str">
        <f>'Program 3'!AH46</f>
        <v/>
      </c>
      <c r="AJ170" t="str">
        <f>'Program 3'!AI46</f>
        <v/>
      </c>
      <c r="AK170" t="str">
        <f>'Program 3'!AJ46</f>
        <v/>
      </c>
      <c r="AL170" t="str">
        <f>'Program 3'!AK46</f>
        <v/>
      </c>
      <c r="AM170" t="str">
        <f>'Program 3'!AL46</f>
        <v/>
      </c>
    </row>
    <row r="171" spans="2:39" x14ac:dyDescent="0.25">
      <c r="B171" t="str">
        <f>IF('Program 3'!A47="","",'Program 3'!A47)</f>
        <v>Program 3</v>
      </c>
      <c r="C171" t="str">
        <f>IF('Program 3'!B47="","",'Program 3'!B47)</f>
        <v>Janet Van Dyne</v>
      </c>
      <c r="D171" t="str">
        <f>IF('Program 3'!C47="","",'Program 3'!C47)</f>
        <v>QA Engineers</v>
      </c>
      <c r="E171" t="str">
        <f>IF('Program 3'!D47="","",'Program 3'!D47)</f>
        <v>Contractor</v>
      </c>
      <c r="F171" t="str">
        <f>IF('Program 3'!E47="","",'Program 3'!E47)</f>
        <v/>
      </c>
      <c r="G171" t="str">
        <f>IF('Program 3'!F47="","",'Program 3'!F47)</f>
        <v>Phoenix</v>
      </c>
      <c r="H171" t="str">
        <f>IF('Program 3'!G47="","",'Program 3'!G47)</f>
        <v>Arizona</v>
      </c>
      <c r="I171" t="str">
        <f>IF('Program 3'!H47="","",'Program 3'!H47)</f>
        <v>United States</v>
      </c>
      <c r="J171">
        <f>IF('Program 3'!I47="","",'Program 3'!I47)</f>
        <v>44949</v>
      </c>
      <c r="K171" t="str">
        <f>IF('Program 3'!J47="","",'Program 3'!J47)</f>
        <v/>
      </c>
      <c r="L171" t="str">
        <f>IF('Program 3'!K47="","",'Program 3'!K47)</f>
        <v>KPS, Inc.</v>
      </c>
      <c r="M171" s="63">
        <f>'Program 3'!L47</f>
        <v>65</v>
      </c>
      <c r="N171" s="64">
        <f>'Program 3'!M47</f>
        <v>160</v>
      </c>
      <c r="O171" s="64">
        <f>'Program 3'!N47</f>
        <v>152</v>
      </c>
      <c r="P171" s="64">
        <f>'Program 3'!O47</f>
        <v>176</v>
      </c>
      <c r="Q171" s="64">
        <f>'Program 3'!P47</f>
        <v>176</v>
      </c>
      <c r="R171" s="64">
        <f>'Program 3'!Q47</f>
        <v>160</v>
      </c>
      <c r="S171" s="64">
        <f>'Program 3'!R47</f>
        <v>168</v>
      </c>
      <c r="T171" s="64">
        <f>'Program 3'!S47</f>
        <v>176</v>
      </c>
      <c r="U171" s="64">
        <f>'Program 3'!T47</f>
        <v>168</v>
      </c>
      <c r="V171" s="64">
        <f>'Program 3'!U47</f>
        <v>168</v>
      </c>
      <c r="W171" s="64">
        <f>'Program 3'!V47</f>
        <v>176</v>
      </c>
      <c r="X171" s="64">
        <f>'Program 3'!W47</f>
        <v>160</v>
      </c>
      <c r="Y171" s="64">
        <f>'Program 3'!X47</f>
        <v>176</v>
      </c>
      <c r="Z171" s="64">
        <f>'Program 3'!Y47</f>
        <v>2016</v>
      </c>
      <c r="AA171" s="7">
        <f>'Program 3'!Z47</f>
        <v>131040</v>
      </c>
      <c r="AB171" t="str">
        <f>'Program 3'!AA47</f>
        <v/>
      </c>
      <c r="AC171" t="str">
        <f>'Program 3'!AB47</f>
        <v/>
      </c>
      <c r="AD171" t="str">
        <f>'Program 3'!AC47</f>
        <v/>
      </c>
      <c r="AE171" t="str">
        <f>'Program 3'!AD47</f>
        <v/>
      </c>
      <c r="AF171" t="str">
        <f>'Program 3'!AE47</f>
        <v/>
      </c>
      <c r="AG171" t="str">
        <f>'Program 3'!AF47</f>
        <v/>
      </c>
      <c r="AH171" t="str">
        <f>'Program 3'!AG47</f>
        <v/>
      </c>
      <c r="AI171" t="str">
        <f>'Program 3'!AH47</f>
        <v/>
      </c>
      <c r="AJ171" t="str">
        <f>'Program 3'!AI47</f>
        <v/>
      </c>
      <c r="AK171" t="str">
        <f>'Program 3'!AJ47</f>
        <v/>
      </c>
      <c r="AL171" t="str">
        <f>'Program 3'!AK47</f>
        <v/>
      </c>
      <c r="AM171" t="str">
        <f>'Program 3'!AL47</f>
        <v/>
      </c>
    </row>
    <row r="172" spans="2:39" x14ac:dyDescent="0.25">
      <c r="B172" t="str">
        <f>IF('Program 3'!A48="","",'Program 3'!A48)</f>
        <v>Program 3</v>
      </c>
      <c r="C172" t="str">
        <f>IF('Program 3'!B48="","",'Program 3'!B48)</f>
        <v>Kara Zor-El</v>
      </c>
      <c r="D172" t="str">
        <f>IF('Program 3'!C48="","",'Program 3'!C48)</f>
        <v>Developer</v>
      </c>
      <c r="E172" t="str">
        <f>IF('Program 3'!D48="","",'Program 3'!D48)</f>
        <v>Employee</v>
      </c>
      <c r="F172" t="str">
        <f>IF('Program 3'!E48="","",'Program 3'!E48)</f>
        <v/>
      </c>
      <c r="G172" t="str">
        <f>IF('Program 3'!F48="","",'Program 3'!F48)</f>
        <v>San Francisco</v>
      </c>
      <c r="H172" t="str">
        <f>IF('Program 3'!G48="","",'Program 3'!G48)</f>
        <v>California</v>
      </c>
      <c r="I172" t="str">
        <f>IF('Program 3'!H48="","",'Program 3'!H48)</f>
        <v>United States</v>
      </c>
      <c r="J172">
        <f>IF('Program 3'!I48="","",'Program 3'!I48)</f>
        <v>39482</v>
      </c>
      <c r="K172" t="str">
        <f>IF('Program 3'!J48="","",'Program 3'!J48)</f>
        <v/>
      </c>
      <c r="L172" t="str">
        <f>IF('Program 3'!K48="","",'Program 3'!K48)</f>
        <v/>
      </c>
      <c r="M172" s="63">
        <f>'Program 3'!L48</f>
        <v>95</v>
      </c>
      <c r="N172" s="64">
        <f>'Program 3'!M48</f>
        <v>176</v>
      </c>
      <c r="O172" s="64">
        <f>'Program 3'!N48</f>
        <v>160</v>
      </c>
      <c r="P172" s="64">
        <f>'Program 3'!O48</f>
        <v>176</v>
      </c>
      <c r="Q172" s="64">
        <f>'Program 3'!P48</f>
        <v>176</v>
      </c>
      <c r="R172" s="64">
        <f>'Program 3'!Q48</f>
        <v>168</v>
      </c>
      <c r="S172" s="64">
        <f>'Program 3'!R48</f>
        <v>176</v>
      </c>
      <c r="T172" s="64">
        <f>'Program 3'!S48</f>
        <v>184</v>
      </c>
      <c r="U172" s="64">
        <f>'Program 3'!T48</f>
        <v>168</v>
      </c>
      <c r="V172" s="64">
        <f>'Program 3'!U48</f>
        <v>176</v>
      </c>
      <c r="W172" s="64">
        <f>'Program 3'!V48</f>
        <v>176</v>
      </c>
      <c r="X172" s="64">
        <f>'Program 3'!W48</f>
        <v>168</v>
      </c>
      <c r="Y172" s="64">
        <f>'Program 3'!X48</f>
        <v>184</v>
      </c>
      <c r="Z172" s="64">
        <f>'Program 3'!Y48</f>
        <v>2088</v>
      </c>
      <c r="AA172" s="7">
        <f>'Program 3'!Z48</f>
        <v>198360</v>
      </c>
      <c r="AB172" t="str">
        <f>'Program 3'!AA48</f>
        <v/>
      </c>
      <c r="AC172" t="str">
        <f>'Program 3'!AB48</f>
        <v/>
      </c>
      <c r="AD172" t="str">
        <f>'Program 3'!AC48</f>
        <v/>
      </c>
      <c r="AE172" t="str">
        <f>'Program 3'!AD48</f>
        <v/>
      </c>
      <c r="AF172" t="str">
        <f>'Program 3'!AE48</f>
        <v/>
      </c>
      <c r="AG172" t="str">
        <f>'Program 3'!AF48</f>
        <v/>
      </c>
      <c r="AH172" t="str">
        <f>'Program 3'!AG48</f>
        <v/>
      </c>
      <c r="AI172" t="str">
        <f>'Program 3'!AH48</f>
        <v/>
      </c>
      <c r="AJ172" t="str">
        <f>'Program 3'!AI48</f>
        <v/>
      </c>
      <c r="AK172" t="str">
        <f>'Program 3'!AJ48</f>
        <v/>
      </c>
      <c r="AL172" t="str">
        <f>'Program 3'!AK48</f>
        <v/>
      </c>
      <c r="AM172" t="str">
        <f>'Program 3'!AL48</f>
        <v/>
      </c>
    </row>
    <row r="173" spans="2:39" x14ac:dyDescent="0.25">
      <c r="B173" t="str">
        <f>IF('Program 3'!A49="","",'Program 3'!A49)</f>
        <v>Program 3</v>
      </c>
      <c r="C173" t="str">
        <f>IF('Program 3'!B49="","",'Program 3'!B49)</f>
        <v>Matt Murdock</v>
      </c>
      <c r="D173" t="str">
        <f>IF('Program 3'!C49="","",'Program 3'!C49)</f>
        <v>Data Engineer</v>
      </c>
      <c r="E173" t="str">
        <f>IF('Program 3'!D49="","",'Program 3'!D49)</f>
        <v>Employee</v>
      </c>
      <c r="F173" t="str">
        <f>IF('Program 3'!E49="","",'Program 3'!E49)</f>
        <v/>
      </c>
      <c r="G173" t="str">
        <f>IF('Program 3'!F49="","",'Program 3'!F49)</f>
        <v>Hackensack</v>
      </c>
      <c r="H173" t="str">
        <f>IF('Program 3'!G49="","",'Program 3'!G49)</f>
        <v>New Jersey</v>
      </c>
      <c r="I173" t="str">
        <f>IF('Program 3'!H49="","",'Program 3'!H49)</f>
        <v>United States</v>
      </c>
      <c r="J173">
        <f>IF('Program 3'!I49="","",'Program 3'!I49)</f>
        <v>45943</v>
      </c>
      <c r="K173" t="str">
        <f>IF('Program 3'!J49="","",'Program 3'!J49)</f>
        <v/>
      </c>
      <c r="L173" t="str">
        <f>IF('Program 3'!K49="","",'Program 3'!K49)</f>
        <v/>
      </c>
      <c r="M173" s="63">
        <f>'Program 3'!L49</f>
        <v>95</v>
      </c>
      <c r="N173" s="64">
        <f>'Program 3'!M49</f>
        <v>176</v>
      </c>
      <c r="O173" s="64">
        <f>'Program 3'!N49</f>
        <v>160</v>
      </c>
      <c r="P173" s="64">
        <f>'Program 3'!O49</f>
        <v>176</v>
      </c>
      <c r="Q173" s="64">
        <f>'Program 3'!P49</f>
        <v>176</v>
      </c>
      <c r="R173" s="64">
        <f>'Program 3'!Q49</f>
        <v>168</v>
      </c>
      <c r="S173" s="64">
        <f>'Program 3'!R49</f>
        <v>176</v>
      </c>
      <c r="T173" s="64">
        <f>'Program 3'!S49</f>
        <v>184</v>
      </c>
      <c r="U173" s="64">
        <f>'Program 3'!T49</f>
        <v>168</v>
      </c>
      <c r="V173" s="64">
        <f>'Program 3'!U49</f>
        <v>176</v>
      </c>
      <c r="W173" s="64">
        <f>'Program 3'!V49</f>
        <v>176</v>
      </c>
      <c r="X173" s="64">
        <f>'Program 3'!W49</f>
        <v>168</v>
      </c>
      <c r="Y173" s="64">
        <f>'Program 3'!X49</f>
        <v>184</v>
      </c>
      <c r="Z173" s="64">
        <f>'Program 3'!Y49</f>
        <v>2088</v>
      </c>
      <c r="AA173" s="7">
        <f>'Program 3'!Z49</f>
        <v>198360</v>
      </c>
      <c r="AB173" t="str">
        <f>'Program 3'!AA49</f>
        <v/>
      </c>
      <c r="AC173" t="str">
        <f>'Program 3'!AB49</f>
        <v/>
      </c>
      <c r="AD173" t="str">
        <f>'Program 3'!AC49</f>
        <v/>
      </c>
      <c r="AE173" t="str">
        <f>'Program 3'!AD49</f>
        <v/>
      </c>
      <c r="AF173" t="str">
        <f>'Program 3'!AE49</f>
        <v/>
      </c>
      <c r="AG173" t="str">
        <f>'Program 3'!AF49</f>
        <v/>
      </c>
      <c r="AH173" t="str">
        <f>'Program 3'!AG49</f>
        <v/>
      </c>
      <c r="AI173" t="str">
        <f>'Program 3'!AH49</f>
        <v/>
      </c>
      <c r="AJ173" t="str">
        <f>'Program 3'!AI49</f>
        <v/>
      </c>
      <c r="AK173" t="str">
        <f>'Program 3'!AJ49</f>
        <v/>
      </c>
      <c r="AL173" t="str">
        <f>'Program 3'!AK49</f>
        <v/>
      </c>
      <c r="AM173" t="str">
        <f>'Program 3'!AL49</f>
        <v/>
      </c>
    </row>
    <row r="174" spans="2:39" x14ac:dyDescent="0.25">
      <c r="B174" t="str">
        <f>IF('Program 3'!A50="","",'Program 3'!A50)</f>
        <v>Program 3</v>
      </c>
      <c r="C174" t="str">
        <f>IF('Program 3'!B50="","",'Program 3'!B50)</f>
        <v>Natasha Romanova</v>
      </c>
      <c r="D174" t="str">
        <f>IF('Program 3'!C50="","",'Program 3'!C50)</f>
        <v>Scrum Master</v>
      </c>
      <c r="E174" t="str">
        <f>IF('Program 3'!D50="","",'Program 3'!D50)</f>
        <v>Employee</v>
      </c>
      <c r="F174" t="str">
        <f>IF('Program 3'!E50="","",'Program 3'!E50)</f>
        <v/>
      </c>
      <c r="G174" t="str">
        <f>IF('Program 3'!F50="","",'Program 3'!F50)</f>
        <v>Raleigh</v>
      </c>
      <c r="H174" t="str">
        <f>IF('Program 3'!G50="","",'Program 3'!G50)</f>
        <v>North Carolina</v>
      </c>
      <c r="I174" t="str">
        <f>IF('Program 3'!H50="","",'Program 3'!H50)</f>
        <v>United States</v>
      </c>
      <c r="J174">
        <f>IF('Program 3'!I50="","",'Program 3'!I50)</f>
        <v>45761</v>
      </c>
      <c r="K174" t="str">
        <f>IF('Program 3'!J50="","",'Program 3'!J50)</f>
        <v/>
      </c>
      <c r="L174" t="str">
        <f>IF('Program 3'!K50="","",'Program 3'!K50)</f>
        <v/>
      </c>
      <c r="M174" s="63">
        <f>'Program 3'!L50</f>
        <v>95</v>
      </c>
      <c r="N174" s="64">
        <f>'Program 3'!M50</f>
        <v>176</v>
      </c>
      <c r="O174" s="64">
        <f>'Program 3'!N50</f>
        <v>160</v>
      </c>
      <c r="P174" s="64">
        <f>'Program 3'!O50</f>
        <v>176</v>
      </c>
      <c r="Q174" s="64">
        <f>'Program 3'!P50</f>
        <v>176</v>
      </c>
      <c r="R174" s="64">
        <f>'Program 3'!Q50</f>
        <v>168</v>
      </c>
      <c r="S174" s="64">
        <f>'Program 3'!R50</f>
        <v>176</v>
      </c>
      <c r="T174" s="64">
        <f>'Program 3'!S50</f>
        <v>184</v>
      </c>
      <c r="U174" s="64">
        <f>'Program 3'!T50</f>
        <v>168</v>
      </c>
      <c r="V174" s="64">
        <f>'Program 3'!U50</f>
        <v>176</v>
      </c>
      <c r="W174" s="64">
        <f>'Program 3'!V50</f>
        <v>176</v>
      </c>
      <c r="X174" s="64">
        <f>'Program 3'!W50</f>
        <v>168</v>
      </c>
      <c r="Y174" s="64">
        <f>'Program 3'!X50</f>
        <v>184</v>
      </c>
      <c r="Z174" s="64">
        <f>'Program 3'!Y50</f>
        <v>2088</v>
      </c>
      <c r="AA174" s="7">
        <f>'Program 3'!Z50</f>
        <v>198360</v>
      </c>
      <c r="AB174" t="str">
        <f>'Program 3'!AA50</f>
        <v/>
      </c>
      <c r="AC174" t="str">
        <f>'Program 3'!AB50</f>
        <v/>
      </c>
      <c r="AD174" t="str">
        <f>'Program 3'!AC50</f>
        <v/>
      </c>
      <c r="AE174" t="str">
        <f>'Program 3'!AD50</f>
        <v/>
      </c>
      <c r="AF174" t="str">
        <f>'Program 3'!AE50</f>
        <v/>
      </c>
      <c r="AG174" t="str">
        <f>'Program 3'!AF50</f>
        <v/>
      </c>
      <c r="AH174" t="str">
        <f>'Program 3'!AG50</f>
        <v/>
      </c>
      <c r="AI174" t="str">
        <f>'Program 3'!AH50</f>
        <v/>
      </c>
      <c r="AJ174" t="str">
        <f>'Program 3'!AI50</f>
        <v/>
      </c>
      <c r="AK174" t="str">
        <f>'Program 3'!AJ50</f>
        <v/>
      </c>
      <c r="AL174" t="str">
        <f>'Program 3'!AK50</f>
        <v/>
      </c>
      <c r="AM174" t="str">
        <f>'Program 3'!AL50</f>
        <v/>
      </c>
    </row>
    <row r="175" spans="2:39" x14ac:dyDescent="0.25">
      <c r="B175" t="str">
        <f>IF('Program 3'!A51="","",'Program 3'!A51)</f>
        <v>Program 3</v>
      </c>
      <c r="C175" t="str">
        <f>IF('Program 3'!B51="","",'Program 3'!B51)</f>
        <v>Oliver Queen</v>
      </c>
      <c r="D175" t="str">
        <f>IF('Program 3'!C51="","",'Program 3'!C51)</f>
        <v>Software Engineer</v>
      </c>
      <c r="E175" t="str">
        <f>IF('Program 3'!D51="","",'Program 3'!D51)</f>
        <v>Employee</v>
      </c>
      <c r="F175" t="str">
        <f>IF('Program 3'!E51="","",'Program 3'!E51)</f>
        <v/>
      </c>
      <c r="G175" t="str">
        <f>IF('Program 3'!F51="","",'Program 3'!F51)</f>
        <v>Bangalore</v>
      </c>
      <c r="H175" t="str">
        <f>IF('Program 3'!G51="","",'Program 3'!G51)</f>
        <v>Karnataka</v>
      </c>
      <c r="I175" t="str">
        <f>IF('Program 3'!H51="","",'Program 3'!H51)</f>
        <v>India</v>
      </c>
      <c r="J175">
        <f>IF('Program 3'!I51="","",'Program 3'!I51)</f>
        <v>45453</v>
      </c>
      <c r="K175" t="str">
        <f>IF('Program 3'!J51="","",'Program 3'!J51)</f>
        <v/>
      </c>
      <c r="L175" t="str">
        <f>IF('Program 3'!K51="","",'Program 3'!K51)</f>
        <v/>
      </c>
      <c r="M175" s="63">
        <f>'Program 3'!L51</f>
        <v>35</v>
      </c>
      <c r="N175" s="64">
        <f>'Program 3'!M51</f>
        <v>176</v>
      </c>
      <c r="O175" s="64">
        <f>'Program 3'!N51</f>
        <v>160</v>
      </c>
      <c r="P175" s="64">
        <f>'Program 3'!O51</f>
        <v>176</v>
      </c>
      <c r="Q175" s="64">
        <f>'Program 3'!P51</f>
        <v>176</v>
      </c>
      <c r="R175" s="64">
        <f>'Program 3'!Q51</f>
        <v>168</v>
      </c>
      <c r="S175" s="64">
        <f>'Program 3'!R51</f>
        <v>176</v>
      </c>
      <c r="T175" s="64">
        <f>'Program 3'!S51</f>
        <v>184</v>
      </c>
      <c r="U175" s="64">
        <f>'Program 3'!T51</f>
        <v>168</v>
      </c>
      <c r="V175" s="64">
        <f>'Program 3'!U51</f>
        <v>176</v>
      </c>
      <c r="W175" s="64">
        <f>'Program 3'!V51</f>
        <v>176</v>
      </c>
      <c r="X175" s="64">
        <f>'Program 3'!W51</f>
        <v>168</v>
      </c>
      <c r="Y175" s="64">
        <f>'Program 3'!X51</f>
        <v>184</v>
      </c>
      <c r="Z175" s="64">
        <f>'Program 3'!Y51</f>
        <v>2088</v>
      </c>
      <c r="AA175" s="7">
        <f>'Program 3'!Z51</f>
        <v>73080</v>
      </c>
      <c r="AB175" t="str">
        <f>'Program 3'!AA51</f>
        <v/>
      </c>
      <c r="AC175" t="str">
        <f>'Program 3'!AB51</f>
        <v/>
      </c>
      <c r="AD175" t="str">
        <f>'Program 3'!AC51</f>
        <v/>
      </c>
      <c r="AE175" t="str">
        <f>'Program 3'!AD51</f>
        <v/>
      </c>
      <c r="AF175" t="str">
        <f>'Program 3'!AE51</f>
        <v/>
      </c>
      <c r="AG175" t="str">
        <f>'Program 3'!AF51</f>
        <v/>
      </c>
      <c r="AH175" t="str">
        <f>'Program 3'!AG51</f>
        <v/>
      </c>
      <c r="AI175" t="str">
        <f>'Program 3'!AH51</f>
        <v/>
      </c>
      <c r="AJ175" t="str">
        <f>'Program 3'!AI51</f>
        <v/>
      </c>
      <c r="AK175" t="str">
        <f>'Program 3'!AJ51</f>
        <v/>
      </c>
      <c r="AL175" t="str">
        <f>'Program 3'!AK51</f>
        <v/>
      </c>
      <c r="AM175" t="str">
        <f>'Program 3'!AL51</f>
        <v/>
      </c>
    </row>
    <row r="176" spans="2:39" x14ac:dyDescent="0.25">
      <c r="B176" t="str">
        <f>IF('Program 3'!A52="","",'Program 3'!A52)</f>
        <v>Program 3</v>
      </c>
      <c r="C176" t="str">
        <f>IF('Program 3'!B52="","",'Program 3'!B52)</f>
        <v>Onoro Munroe</v>
      </c>
      <c r="D176" t="str">
        <f>IF('Program 3'!C52="","",'Program 3'!C52)</f>
        <v>Business Analyst</v>
      </c>
      <c r="E176" t="str">
        <f>IF('Program 3'!D52="","",'Program 3'!D52)</f>
        <v>Employee</v>
      </c>
      <c r="F176" t="str">
        <f>IF('Program 3'!E52="","",'Program 3'!E52)</f>
        <v/>
      </c>
      <c r="G176" t="str">
        <f>IF('Program 3'!F52="","",'Program 3'!F52)</f>
        <v>Cebu</v>
      </c>
      <c r="H176" t="str">
        <f>IF('Program 3'!G52="","",'Program 3'!G52)</f>
        <v>Cebu</v>
      </c>
      <c r="I176" t="str">
        <f>IF('Program 3'!H52="","",'Program 3'!H52)</f>
        <v>Philippines</v>
      </c>
      <c r="J176">
        <f>IF('Program 3'!I52="","",'Program 3'!I52)</f>
        <v>42387</v>
      </c>
      <c r="K176" t="str">
        <f>IF('Program 3'!J52="","",'Program 3'!J52)</f>
        <v/>
      </c>
      <c r="L176" t="str">
        <f>IF('Program 3'!K52="","",'Program 3'!K52)</f>
        <v/>
      </c>
      <c r="M176" s="63">
        <f>'Program 3'!L52</f>
        <v>35</v>
      </c>
      <c r="N176" s="64">
        <f>'Program 3'!M52</f>
        <v>176</v>
      </c>
      <c r="O176" s="64">
        <f>'Program 3'!N52</f>
        <v>160</v>
      </c>
      <c r="P176" s="64">
        <f>'Program 3'!O52</f>
        <v>176</v>
      </c>
      <c r="Q176" s="64">
        <f>'Program 3'!P52</f>
        <v>176</v>
      </c>
      <c r="R176" s="64">
        <f>'Program 3'!Q52</f>
        <v>168</v>
      </c>
      <c r="S176" s="64">
        <f>'Program 3'!R52</f>
        <v>176</v>
      </c>
      <c r="T176" s="64">
        <f>'Program 3'!S52</f>
        <v>184</v>
      </c>
      <c r="U176" s="64">
        <f>'Program 3'!T52</f>
        <v>168</v>
      </c>
      <c r="V176" s="64">
        <f>'Program 3'!U52</f>
        <v>176</v>
      </c>
      <c r="W176" s="64">
        <f>'Program 3'!V52</f>
        <v>176</v>
      </c>
      <c r="X176" s="64">
        <f>'Program 3'!W52</f>
        <v>168</v>
      </c>
      <c r="Y176" s="64">
        <f>'Program 3'!X52</f>
        <v>184</v>
      </c>
      <c r="Z176" s="64">
        <f>'Program 3'!Y52</f>
        <v>2088</v>
      </c>
      <c r="AA176" s="7">
        <f>'Program 3'!Z52</f>
        <v>73080</v>
      </c>
      <c r="AB176" t="str">
        <f>'Program 3'!AA52</f>
        <v/>
      </c>
      <c r="AC176" t="str">
        <f>'Program 3'!AB52</f>
        <v/>
      </c>
      <c r="AD176" t="str">
        <f>'Program 3'!AC52</f>
        <v/>
      </c>
      <c r="AE176" t="str">
        <f>'Program 3'!AD52</f>
        <v/>
      </c>
      <c r="AF176" t="str">
        <f>'Program 3'!AE52</f>
        <v/>
      </c>
      <c r="AG176" t="str">
        <f>'Program 3'!AF52</f>
        <v/>
      </c>
      <c r="AH176" t="str">
        <f>'Program 3'!AG52</f>
        <v/>
      </c>
      <c r="AI176" t="str">
        <f>'Program 3'!AH52</f>
        <v/>
      </c>
      <c r="AJ176" t="str">
        <f>'Program 3'!AI52</f>
        <v/>
      </c>
      <c r="AK176" t="str">
        <f>'Program 3'!AJ52</f>
        <v/>
      </c>
      <c r="AL176" t="str">
        <f>'Program 3'!AK52</f>
        <v/>
      </c>
      <c r="AM176" t="str">
        <f>'Program 3'!AL52</f>
        <v/>
      </c>
    </row>
    <row r="177" spans="2:39" x14ac:dyDescent="0.25">
      <c r="B177" t="str">
        <f>IF('Program 3'!A53="","",'Program 3'!A53)</f>
        <v>Program 3</v>
      </c>
      <c r="C177" t="str">
        <f>IF('Program 3'!B53="","",'Program 3'!B53)</f>
        <v>Peter Parker</v>
      </c>
      <c r="D177" t="str">
        <f>IF('Program 3'!C53="","",'Program 3'!C53)</f>
        <v>Technical Consultant</v>
      </c>
      <c r="E177" t="str">
        <f>IF('Program 3'!D53="","",'Program 3'!D53)</f>
        <v>SOW</v>
      </c>
      <c r="F177" t="str">
        <f>IF('Program 3'!E53="","",'Program 3'!E53)</f>
        <v/>
      </c>
      <c r="G177" t="str">
        <f>IF('Program 3'!F53="","",'Program 3'!F53)</f>
        <v>San Francisco</v>
      </c>
      <c r="H177" t="str">
        <f>IF('Program 3'!G53="","",'Program 3'!G53)</f>
        <v>California</v>
      </c>
      <c r="I177" t="str">
        <f>IF('Program 3'!H53="","",'Program 3'!H53)</f>
        <v>India</v>
      </c>
      <c r="J177">
        <f>IF('Program 3'!I53="","",'Program 3'!I53)</f>
        <v>45888</v>
      </c>
      <c r="K177" t="str">
        <f>IF('Program 3'!J53="","",'Program 3'!J53)</f>
        <v/>
      </c>
      <c r="L177" t="str">
        <f>IF('Program 3'!K53="","",'Program 3'!K53)</f>
        <v>Xero Technologies</v>
      </c>
      <c r="M177" s="63">
        <f>'Program 3'!L53</f>
        <v>25</v>
      </c>
      <c r="N177" s="64">
        <f>'Program 3'!M53</f>
        <v>160</v>
      </c>
      <c r="O177" s="64">
        <f>'Program 3'!N53</f>
        <v>152</v>
      </c>
      <c r="P177" s="64">
        <f>'Program 3'!O53</f>
        <v>176</v>
      </c>
      <c r="Q177" s="64">
        <f>'Program 3'!P53</f>
        <v>176</v>
      </c>
      <c r="R177" s="64">
        <f>'Program 3'!Q53</f>
        <v>160</v>
      </c>
      <c r="S177" s="64">
        <f>'Program 3'!R53</f>
        <v>168</v>
      </c>
      <c r="T177" s="64">
        <f>'Program 3'!S53</f>
        <v>176</v>
      </c>
      <c r="U177" s="64">
        <f>'Program 3'!T53</f>
        <v>168</v>
      </c>
      <c r="V177" s="64">
        <f>'Program 3'!U53</f>
        <v>168</v>
      </c>
      <c r="W177" s="64">
        <f>'Program 3'!V53</f>
        <v>176</v>
      </c>
      <c r="X177" s="64">
        <f>'Program 3'!W53</f>
        <v>160</v>
      </c>
      <c r="Y177" s="64">
        <f>'Program 3'!X53</f>
        <v>176</v>
      </c>
      <c r="Z177" s="64">
        <f>'Program 3'!Y53</f>
        <v>2016</v>
      </c>
      <c r="AA177" s="7">
        <f>'Program 3'!Z53</f>
        <v>50400</v>
      </c>
      <c r="AB177" t="str">
        <f>'Program 3'!AA53</f>
        <v/>
      </c>
      <c r="AC177" t="str">
        <f>'Program 3'!AB53</f>
        <v/>
      </c>
      <c r="AD177" t="str">
        <f>'Program 3'!AC53</f>
        <v/>
      </c>
      <c r="AE177" t="str">
        <f>'Program 3'!AD53</f>
        <v/>
      </c>
      <c r="AF177" t="str">
        <f>'Program 3'!AE53</f>
        <v/>
      </c>
      <c r="AG177" t="str">
        <f>'Program 3'!AF53</f>
        <v/>
      </c>
      <c r="AH177" t="str">
        <f>'Program 3'!AG53</f>
        <v/>
      </c>
      <c r="AI177" t="str">
        <f>'Program 3'!AH53</f>
        <v/>
      </c>
      <c r="AJ177" t="str">
        <f>'Program 3'!AI53</f>
        <v/>
      </c>
      <c r="AK177" t="str">
        <f>'Program 3'!AJ53</f>
        <v/>
      </c>
      <c r="AL177" t="str">
        <f>'Program 3'!AK53</f>
        <v/>
      </c>
      <c r="AM177" t="str">
        <f>'Program 3'!AL53</f>
        <v/>
      </c>
    </row>
    <row r="178" spans="2:39" x14ac:dyDescent="0.25">
      <c r="B178" t="str">
        <f>IF('Program 3'!A54="","",'Program 3'!A54)</f>
        <v>Program 3</v>
      </c>
      <c r="C178" t="str">
        <f>IF('Program 3'!B54="","",'Program 3'!B54)</f>
        <v>Sam Wilson</v>
      </c>
      <c r="D178" t="str">
        <f>IF('Program 3'!C54="","",'Program 3'!C54)</f>
        <v>Software Engineer</v>
      </c>
      <c r="E178" t="str">
        <f>IF('Program 3'!D54="","",'Program 3'!D54)</f>
        <v>Contractor</v>
      </c>
      <c r="F178" t="str">
        <f>IF('Program 3'!E54="","",'Program 3'!E54)</f>
        <v/>
      </c>
      <c r="G178" t="str">
        <f>IF('Program 3'!F54="","",'Program 3'!F54)</f>
        <v>Irving</v>
      </c>
      <c r="H178" t="str">
        <f>IF('Program 3'!G54="","",'Program 3'!G54)</f>
        <v>Texas</v>
      </c>
      <c r="I178" t="str">
        <f>IF('Program 3'!H54="","",'Program 3'!H54)</f>
        <v>United States</v>
      </c>
      <c r="J178">
        <f>IF('Program 3'!I54="","",'Program 3'!I54)</f>
        <v>43906</v>
      </c>
      <c r="K178" t="str">
        <f>IF('Program 3'!J54="","",'Program 3'!J54)</f>
        <v/>
      </c>
      <c r="L178" t="str">
        <f>IF('Program 3'!K54="","",'Program 3'!K54)</f>
        <v>Elevation Consulting</v>
      </c>
      <c r="M178" s="63">
        <f>'Program 3'!L54</f>
        <v>65</v>
      </c>
      <c r="N178" s="64">
        <f>'Program 3'!M54</f>
        <v>160</v>
      </c>
      <c r="O178" s="64">
        <f>'Program 3'!N54</f>
        <v>152</v>
      </c>
      <c r="P178" s="64">
        <f>'Program 3'!O54</f>
        <v>176</v>
      </c>
      <c r="Q178" s="64">
        <f>'Program 3'!P54</f>
        <v>176</v>
      </c>
      <c r="R178" s="64">
        <f>'Program 3'!Q54</f>
        <v>160</v>
      </c>
      <c r="S178" s="64">
        <f>'Program 3'!R54</f>
        <v>168</v>
      </c>
      <c r="T178" s="64">
        <f>'Program 3'!S54</f>
        <v>176</v>
      </c>
      <c r="U178" s="64">
        <f>'Program 3'!T54</f>
        <v>168</v>
      </c>
      <c r="V178" s="64">
        <f>'Program 3'!U54</f>
        <v>168</v>
      </c>
      <c r="W178" s="64">
        <f>'Program 3'!V54</f>
        <v>176</v>
      </c>
      <c r="X178" s="64">
        <f>'Program 3'!W54</f>
        <v>160</v>
      </c>
      <c r="Y178" s="64">
        <f>'Program 3'!X54</f>
        <v>176</v>
      </c>
      <c r="Z178" s="64">
        <f>'Program 3'!Y54</f>
        <v>2016</v>
      </c>
      <c r="AA178" s="7">
        <f>'Program 3'!Z54</f>
        <v>131040</v>
      </c>
      <c r="AB178" t="str">
        <f>'Program 3'!AA54</f>
        <v/>
      </c>
      <c r="AC178" t="str">
        <f>'Program 3'!AB54</f>
        <v/>
      </c>
      <c r="AD178" t="str">
        <f>'Program 3'!AC54</f>
        <v/>
      </c>
      <c r="AE178" t="str">
        <f>'Program 3'!AD54</f>
        <v/>
      </c>
      <c r="AF178" t="str">
        <f>'Program 3'!AE54</f>
        <v/>
      </c>
      <c r="AG178" t="str">
        <f>'Program 3'!AF54</f>
        <v/>
      </c>
      <c r="AH178" t="str">
        <f>'Program 3'!AG54</f>
        <v/>
      </c>
      <c r="AI178" t="str">
        <f>'Program 3'!AH54</f>
        <v/>
      </c>
      <c r="AJ178" t="str">
        <f>'Program 3'!AI54</f>
        <v/>
      </c>
      <c r="AK178" t="str">
        <f>'Program 3'!AJ54</f>
        <v/>
      </c>
      <c r="AL178" t="str">
        <f>'Program 3'!AK54</f>
        <v/>
      </c>
      <c r="AM178" t="str">
        <f>'Program 3'!AL54</f>
        <v/>
      </c>
    </row>
    <row r="179" spans="2:39" x14ac:dyDescent="0.25">
      <c r="B179" t="str">
        <f>IF('Program 3'!A55="","",'Program 3'!A55)</f>
        <v>Program 3</v>
      </c>
      <c r="C179" t="str">
        <f>IF('Program 3'!B55="","",'Program 3'!B55)</f>
        <v>Scott Summers</v>
      </c>
      <c r="D179" t="str">
        <f>IF('Program 3'!C55="","",'Program 3'!C55)</f>
        <v>QA Engineers</v>
      </c>
      <c r="E179" t="str">
        <f>IF('Program 3'!D55="","",'Program 3'!D55)</f>
        <v>Contractor</v>
      </c>
      <c r="F179" t="str">
        <f>IF('Program 3'!E55="","",'Program 3'!E55)</f>
        <v>Left Company</v>
      </c>
      <c r="G179" t="str">
        <f>IF('Program 3'!F55="","",'Program 3'!F55)</f>
        <v>Columbus</v>
      </c>
      <c r="H179" t="str">
        <f>IF('Program 3'!G55="","",'Program 3'!G55)</f>
        <v>Ohio</v>
      </c>
      <c r="I179" t="str">
        <f>IF('Program 3'!H55="","",'Program 3'!H55)</f>
        <v>United States</v>
      </c>
      <c r="J179">
        <f>IF('Program 3'!I55="","",'Program 3'!I55)</f>
        <v>45453</v>
      </c>
      <c r="K179">
        <f>IF('Program 3'!J55="","",'Program 3'!J55)</f>
        <v>46094</v>
      </c>
      <c r="L179" t="str">
        <f>IF('Program 3'!K55="","",'Program 3'!K55)</f>
        <v>KPS, Inc.</v>
      </c>
      <c r="M179" s="63">
        <f>'Program 3'!L55</f>
        <v>65</v>
      </c>
      <c r="N179" s="64">
        <f>'Program 3'!M55</f>
        <v>160</v>
      </c>
      <c r="O179" s="64">
        <f>'Program 3'!N55</f>
        <v>152</v>
      </c>
      <c r="P179" s="64">
        <f>'Program 3'!O55</f>
        <v>80</v>
      </c>
      <c r="Q179" s="64">
        <f>'Program 3'!P55</f>
        <v>0</v>
      </c>
      <c r="R179" s="64">
        <f>'Program 3'!Q55</f>
        <v>0</v>
      </c>
      <c r="S179" s="64">
        <f>'Program 3'!R55</f>
        <v>0</v>
      </c>
      <c r="T179" s="64">
        <f>'Program 3'!S55</f>
        <v>0</v>
      </c>
      <c r="U179" s="64">
        <f>'Program 3'!T55</f>
        <v>0</v>
      </c>
      <c r="V179" s="64">
        <f>'Program 3'!U55</f>
        <v>0</v>
      </c>
      <c r="W179" s="64">
        <f>'Program 3'!V55</f>
        <v>0</v>
      </c>
      <c r="X179" s="64">
        <f>'Program 3'!W55</f>
        <v>0</v>
      </c>
      <c r="Y179" s="64">
        <f>'Program 3'!X55</f>
        <v>0</v>
      </c>
      <c r="Z179" s="64">
        <f>'Program 3'!Y55</f>
        <v>392</v>
      </c>
      <c r="AA179" s="7">
        <f>'Program 3'!Z55</f>
        <v>25480</v>
      </c>
      <c r="AB179" t="str">
        <f>'Program 3'!AA55</f>
        <v/>
      </c>
      <c r="AC179" t="str">
        <f>'Program 3'!AB55</f>
        <v/>
      </c>
      <c r="AD179" t="str">
        <f>'Program 3'!AC55</f>
        <v/>
      </c>
      <c r="AE179" t="str">
        <f>'Program 3'!AD55</f>
        <v>Left Company</v>
      </c>
      <c r="AF179" t="str">
        <f>'Program 3'!AE55</f>
        <v/>
      </c>
      <c r="AG179" t="str">
        <f>'Program 3'!AF55</f>
        <v/>
      </c>
      <c r="AH179" t="str">
        <f>'Program 3'!AG55</f>
        <v/>
      </c>
      <c r="AI179" t="str">
        <f>'Program 3'!AH55</f>
        <v/>
      </c>
      <c r="AJ179" t="str">
        <f>'Program 3'!AI55</f>
        <v/>
      </c>
      <c r="AK179" t="str">
        <f>'Program 3'!AJ55</f>
        <v/>
      </c>
      <c r="AL179" t="str">
        <f>'Program 3'!AK55</f>
        <v/>
      </c>
      <c r="AM179" t="str">
        <f>'Program 3'!AL55</f>
        <v/>
      </c>
    </row>
    <row r="180" spans="2:39" x14ac:dyDescent="0.25">
      <c r="B180" t="str">
        <f>IF('Program 3'!A56="","",'Program 3'!A56)</f>
        <v>Program 3</v>
      </c>
      <c r="C180" t="str">
        <f>IF('Program 3'!B56="","",'Program 3'!B56)</f>
        <v>Selina Kyle</v>
      </c>
      <c r="D180" t="str">
        <f>IF('Program 3'!C56="","",'Program 3'!C56)</f>
        <v>Data Engineer</v>
      </c>
      <c r="E180" t="str">
        <f>IF('Program 3'!D56="","",'Program 3'!D56)</f>
        <v>Contractor</v>
      </c>
      <c r="F180" t="str">
        <f>IF('Program 3'!E56="","",'Program 3'!E56)</f>
        <v/>
      </c>
      <c r="G180" t="str">
        <f>IF('Program 3'!F56="","",'Program 3'!F56)</f>
        <v>Cebu</v>
      </c>
      <c r="H180" t="str">
        <f>IF('Program 3'!G56="","",'Program 3'!G56)</f>
        <v>Cebu</v>
      </c>
      <c r="I180" t="str">
        <f>IF('Program 3'!H56="","",'Program 3'!H56)</f>
        <v>Philippines</v>
      </c>
      <c r="J180">
        <f>IF('Program 3'!I56="","",'Program 3'!I56)</f>
        <v>45453</v>
      </c>
      <c r="K180" t="str">
        <f>IF('Program 3'!J56="","",'Program 3'!J56)</f>
        <v/>
      </c>
      <c r="L180" t="str">
        <f>IF('Program 3'!K56="","",'Program 3'!K56)</f>
        <v/>
      </c>
      <c r="M180" s="63">
        <f>'Program 3'!L56</f>
        <v>25</v>
      </c>
      <c r="N180" s="64">
        <f>'Program 3'!M56</f>
        <v>160</v>
      </c>
      <c r="O180" s="64">
        <f>'Program 3'!N56</f>
        <v>152</v>
      </c>
      <c r="P180" s="64">
        <f>'Program 3'!O56</f>
        <v>176</v>
      </c>
      <c r="Q180" s="64">
        <f>'Program 3'!P56</f>
        <v>176</v>
      </c>
      <c r="R180" s="64">
        <f>'Program 3'!Q56</f>
        <v>160</v>
      </c>
      <c r="S180" s="64">
        <f>'Program 3'!R56</f>
        <v>168</v>
      </c>
      <c r="T180" s="64">
        <f>'Program 3'!S56</f>
        <v>176</v>
      </c>
      <c r="U180" s="64">
        <f>'Program 3'!T56</f>
        <v>168</v>
      </c>
      <c r="V180" s="64">
        <f>'Program 3'!U56</f>
        <v>168</v>
      </c>
      <c r="W180" s="64">
        <f>'Program 3'!V56</f>
        <v>176</v>
      </c>
      <c r="X180" s="64">
        <f>'Program 3'!W56</f>
        <v>160</v>
      </c>
      <c r="Y180" s="64">
        <f>'Program 3'!X56</f>
        <v>176</v>
      </c>
      <c r="Z180" s="64">
        <f>'Program 3'!Y56</f>
        <v>2016</v>
      </c>
      <c r="AA180" s="7">
        <f>'Program 3'!Z56</f>
        <v>50400</v>
      </c>
      <c r="AB180" t="str">
        <f>'Program 3'!AA56</f>
        <v/>
      </c>
      <c r="AC180" t="str">
        <f>'Program 3'!AB56</f>
        <v/>
      </c>
      <c r="AD180" t="str">
        <f>'Program 3'!AC56</f>
        <v/>
      </c>
      <c r="AE180" t="str">
        <f>'Program 3'!AD56</f>
        <v/>
      </c>
      <c r="AF180" t="str">
        <f>'Program 3'!AE56</f>
        <v/>
      </c>
      <c r="AG180" t="str">
        <f>'Program 3'!AF56</f>
        <v/>
      </c>
      <c r="AH180" t="str">
        <f>'Program 3'!AG56</f>
        <v/>
      </c>
      <c r="AI180" t="str">
        <f>'Program 3'!AH56</f>
        <v/>
      </c>
      <c r="AJ180" t="str">
        <f>'Program 3'!AI56</f>
        <v/>
      </c>
      <c r="AK180" t="str">
        <f>'Program 3'!AJ56</f>
        <v/>
      </c>
      <c r="AL180" t="str">
        <f>'Program 3'!AK56</f>
        <v/>
      </c>
      <c r="AM180" t="str">
        <f>'Program 3'!AL56</f>
        <v/>
      </c>
    </row>
    <row r="181" spans="2:39" x14ac:dyDescent="0.25">
      <c r="B181" t="str">
        <f>IF('Program 3'!A57="","",'Program 3'!A57)</f>
        <v>Program 3</v>
      </c>
      <c r="C181" t="str">
        <f>IF('Program 3'!B57="","",'Program 3'!B57)</f>
        <v>Steve Rogers</v>
      </c>
      <c r="D181" t="str">
        <f>IF('Program 3'!C57="","",'Program 3'!C57)</f>
        <v>Technical Consultant</v>
      </c>
      <c r="E181" t="str">
        <f>IF('Program 3'!D57="","",'Program 3'!D57)</f>
        <v>SOW</v>
      </c>
      <c r="F181" t="str">
        <f>IF('Program 3'!E57="","",'Program 3'!E57)</f>
        <v/>
      </c>
      <c r="G181" t="str">
        <f>IF('Program 3'!F57="","",'Program 3'!F57)</f>
        <v>Bangalore</v>
      </c>
      <c r="H181" t="str">
        <f>IF('Program 3'!G57="","",'Program 3'!G57)</f>
        <v>Karnataka</v>
      </c>
      <c r="I181" t="str">
        <f>IF('Program 3'!H57="","",'Program 3'!H57)</f>
        <v>India</v>
      </c>
      <c r="J181">
        <f>IF('Program 3'!I57="","",'Program 3'!I57)</f>
        <v>45888</v>
      </c>
      <c r="K181" t="str">
        <f>IF('Program 3'!J57="","",'Program 3'!J57)</f>
        <v/>
      </c>
      <c r="L181" t="str">
        <f>IF('Program 3'!K57="","",'Program 3'!K57)</f>
        <v>Xero Technologies</v>
      </c>
      <c r="M181" s="63">
        <f>'Program 3'!L57</f>
        <v>25</v>
      </c>
      <c r="N181" s="64">
        <f>'Program 3'!M57</f>
        <v>160</v>
      </c>
      <c r="O181" s="64">
        <f>'Program 3'!N57</f>
        <v>152</v>
      </c>
      <c r="P181" s="64">
        <f>'Program 3'!O57</f>
        <v>176</v>
      </c>
      <c r="Q181" s="64">
        <f>'Program 3'!P57</f>
        <v>176</v>
      </c>
      <c r="R181" s="64">
        <f>'Program 3'!Q57</f>
        <v>160</v>
      </c>
      <c r="S181" s="64">
        <f>'Program 3'!R57</f>
        <v>168</v>
      </c>
      <c r="T181" s="64">
        <f>'Program 3'!S57</f>
        <v>176</v>
      </c>
      <c r="U181" s="64">
        <f>'Program 3'!T57</f>
        <v>168</v>
      </c>
      <c r="V181" s="64">
        <f>'Program 3'!U57</f>
        <v>168</v>
      </c>
      <c r="W181" s="64">
        <f>'Program 3'!V57</f>
        <v>176</v>
      </c>
      <c r="X181" s="64">
        <f>'Program 3'!W57</f>
        <v>160</v>
      </c>
      <c r="Y181" s="64">
        <f>'Program 3'!X57</f>
        <v>176</v>
      </c>
      <c r="Z181" s="64">
        <f>'Program 3'!Y57</f>
        <v>2016</v>
      </c>
      <c r="AA181" s="7">
        <f>'Program 3'!Z57</f>
        <v>50400</v>
      </c>
      <c r="AB181" t="str">
        <f>'Program 3'!AA57</f>
        <v/>
      </c>
      <c r="AC181" t="str">
        <f>'Program 3'!AB57</f>
        <v/>
      </c>
      <c r="AD181" t="str">
        <f>'Program 3'!AC57</f>
        <v/>
      </c>
      <c r="AE181" t="str">
        <f>'Program 3'!AD57</f>
        <v/>
      </c>
      <c r="AF181" t="str">
        <f>'Program 3'!AE57</f>
        <v/>
      </c>
      <c r="AG181" t="str">
        <f>'Program 3'!AF57</f>
        <v/>
      </c>
      <c r="AH181" t="str">
        <f>'Program 3'!AG57</f>
        <v/>
      </c>
      <c r="AI181" t="str">
        <f>'Program 3'!AH57</f>
        <v/>
      </c>
      <c r="AJ181" t="str">
        <f>'Program 3'!AI57</f>
        <v/>
      </c>
      <c r="AK181" t="str">
        <f>'Program 3'!AJ57</f>
        <v/>
      </c>
      <c r="AL181" t="str">
        <f>'Program 3'!AK57</f>
        <v/>
      </c>
      <c r="AM181" t="str">
        <f>'Program 3'!AL57</f>
        <v/>
      </c>
    </row>
    <row r="182" spans="2:39" x14ac:dyDescent="0.25">
      <c r="B182" t="str">
        <f>IF('Program 3'!A58="","",'Program 3'!A58)</f>
        <v>Program 3</v>
      </c>
      <c r="C182" t="str">
        <f>IF('Program 3'!B58="","",'Program 3'!B58)</f>
        <v>Steven Strange</v>
      </c>
      <c r="D182" t="str">
        <f>IF('Program 3'!C58="","",'Program 3'!C58)</f>
        <v>Software Engineer</v>
      </c>
      <c r="E182" t="str">
        <f>IF('Program 3'!D58="","",'Program 3'!D58)</f>
        <v>Employee</v>
      </c>
      <c r="F182" t="str">
        <f>IF('Program 3'!E58="","",'Program 3'!E58)</f>
        <v/>
      </c>
      <c r="G182" t="str">
        <f>IF('Program 3'!F58="","",'Program 3'!F58)</f>
        <v>Las Colinas</v>
      </c>
      <c r="H182" t="str">
        <f>IF('Program 3'!G58="","",'Program 3'!G58)</f>
        <v>Texas</v>
      </c>
      <c r="I182" t="str">
        <f>IF('Program 3'!H58="","",'Program 3'!H58)</f>
        <v>United States</v>
      </c>
      <c r="J182">
        <f>IF('Program 3'!I58="","",'Program 3'!I58)</f>
        <v>44354</v>
      </c>
      <c r="K182" t="str">
        <f>IF('Program 3'!J58="","",'Program 3'!J58)</f>
        <v/>
      </c>
      <c r="L182" t="str">
        <f>IF('Program 3'!K58="","",'Program 3'!K58)</f>
        <v/>
      </c>
      <c r="M182" s="63">
        <f>'Program 3'!L58</f>
        <v>95</v>
      </c>
      <c r="N182" s="64">
        <f>'Program 3'!M58</f>
        <v>176</v>
      </c>
      <c r="O182" s="64">
        <f>'Program 3'!N58</f>
        <v>160</v>
      </c>
      <c r="P182" s="64">
        <f>'Program 3'!O58</f>
        <v>176</v>
      </c>
      <c r="Q182" s="64">
        <f>'Program 3'!P58</f>
        <v>176</v>
      </c>
      <c r="R182" s="64">
        <f>'Program 3'!Q58</f>
        <v>168</v>
      </c>
      <c r="S182" s="64">
        <f>'Program 3'!R58</f>
        <v>176</v>
      </c>
      <c r="T182" s="64">
        <f>'Program 3'!S58</f>
        <v>184</v>
      </c>
      <c r="U182" s="64">
        <f>'Program 3'!T58</f>
        <v>168</v>
      </c>
      <c r="V182" s="64">
        <f>'Program 3'!U58</f>
        <v>176</v>
      </c>
      <c r="W182" s="64">
        <f>'Program 3'!V58</f>
        <v>176</v>
      </c>
      <c r="X182" s="64">
        <f>'Program 3'!W58</f>
        <v>168</v>
      </c>
      <c r="Y182" s="64">
        <f>'Program 3'!X58</f>
        <v>184</v>
      </c>
      <c r="Z182" s="64">
        <f>'Program 3'!Y58</f>
        <v>2088</v>
      </c>
      <c r="AA182" s="7">
        <f>'Program 3'!Z58</f>
        <v>198360</v>
      </c>
      <c r="AB182" t="str">
        <f>'Program 3'!AA58</f>
        <v/>
      </c>
      <c r="AC182" t="str">
        <f>'Program 3'!AB58</f>
        <v/>
      </c>
      <c r="AD182" t="str">
        <f>'Program 3'!AC58</f>
        <v/>
      </c>
      <c r="AE182" t="str">
        <f>'Program 3'!AD58</f>
        <v/>
      </c>
      <c r="AF182" t="str">
        <f>'Program 3'!AE58</f>
        <v/>
      </c>
      <c r="AG182" t="str">
        <f>'Program 3'!AF58</f>
        <v/>
      </c>
      <c r="AH182" t="str">
        <f>'Program 3'!AG58</f>
        <v/>
      </c>
      <c r="AI182" t="str">
        <f>'Program 3'!AH58</f>
        <v/>
      </c>
      <c r="AJ182" t="str">
        <f>'Program 3'!AI58</f>
        <v/>
      </c>
      <c r="AK182" t="str">
        <f>'Program 3'!AJ58</f>
        <v/>
      </c>
      <c r="AL182" t="str">
        <f>'Program 3'!AK58</f>
        <v/>
      </c>
      <c r="AM182" t="str">
        <f>'Program 3'!AL58</f>
        <v/>
      </c>
    </row>
    <row r="183" spans="2:39" x14ac:dyDescent="0.25">
      <c r="B183" t="str">
        <f>IF('Program 3'!A59="","",'Program 3'!A59)</f>
        <v>Program 3</v>
      </c>
      <c r="C183" t="str">
        <f>IF('Program 3'!B59="","",'Program 3'!B59)</f>
        <v>Thor Odinson</v>
      </c>
      <c r="D183" t="str">
        <f>IF('Program 3'!C59="","",'Program 3'!C59)</f>
        <v>Architect</v>
      </c>
      <c r="E183" t="str">
        <f>IF('Program 3'!D59="","",'Program 3'!D59)</f>
        <v>Employee</v>
      </c>
      <c r="F183" t="str">
        <f>IF('Program 3'!E59="","",'Program 3'!E59)</f>
        <v/>
      </c>
      <c r="G183" t="str">
        <f>IF('Program 3'!F59="","",'Program 3'!F59)</f>
        <v>Chandler</v>
      </c>
      <c r="H183" t="str">
        <f>IF('Program 3'!G59="","",'Program 3'!G59)</f>
        <v>Arizona</v>
      </c>
      <c r="I183" t="str">
        <f>IF('Program 3'!H59="","",'Program 3'!H59)</f>
        <v>United States</v>
      </c>
      <c r="J183">
        <f>IF('Program 3'!I59="","",'Program 3'!I59)</f>
        <v>45453</v>
      </c>
      <c r="K183" t="str">
        <f>IF('Program 3'!J59="","",'Program 3'!J59)</f>
        <v/>
      </c>
      <c r="L183" t="str">
        <f>IF('Program 3'!K59="","",'Program 3'!K59)</f>
        <v>Prism Ridge, LLC</v>
      </c>
      <c r="M183" s="63">
        <f>'Program 3'!L59</f>
        <v>95</v>
      </c>
      <c r="N183" s="64">
        <f>'Program 3'!M59</f>
        <v>176</v>
      </c>
      <c r="O183" s="64">
        <f>'Program 3'!N59</f>
        <v>160</v>
      </c>
      <c r="P183" s="64">
        <f>'Program 3'!O59</f>
        <v>176</v>
      </c>
      <c r="Q183" s="64">
        <f>'Program 3'!P59</f>
        <v>176</v>
      </c>
      <c r="R183" s="64">
        <f>'Program 3'!Q59</f>
        <v>168</v>
      </c>
      <c r="S183" s="64">
        <f>'Program 3'!R59</f>
        <v>176</v>
      </c>
      <c r="T183" s="64">
        <f>'Program 3'!S59</f>
        <v>184</v>
      </c>
      <c r="U183" s="64">
        <f>'Program 3'!T59</f>
        <v>168</v>
      </c>
      <c r="V183" s="64">
        <f>'Program 3'!U59</f>
        <v>176</v>
      </c>
      <c r="W183" s="64">
        <f>'Program 3'!V59</f>
        <v>176</v>
      </c>
      <c r="X183" s="64">
        <f>'Program 3'!W59</f>
        <v>168</v>
      </c>
      <c r="Y183" s="64">
        <f>'Program 3'!X59</f>
        <v>184</v>
      </c>
      <c r="Z183" s="64">
        <f>'Program 3'!Y59</f>
        <v>2088</v>
      </c>
      <c r="AA183" s="7">
        <f>'Program 3'!Z59</f>
        <v>198360</v>
      </c>
      <c r="AB183" t="str">
        <f>'Program 3'!AA59</f>
        <v/>
      </c>
      <c r="AC183" t="str">
        <f>'Program 3'!AB59</f>
        <v/>
      </c>
      <c r="AD183" t="str">
        <f>'Program 3'!AC59</f>
        <v/>
      </c>
      <c r="AE183" t="str">
        <f>'Program 3'!AD59</f>
        <v/>
      </c>
      <c r="AF183" t="str">
        <f>'Program 3'!AE59</f>
        <v/>
      </c>
      <c r="AG183" t="str">
        <f>'Program 3'!AF59</f>
        <v/>
      </c>
      <c r="AH183" t="str">
        <f>'Program 3'!AG59</f>
        <v/>
      </c>
      <c r="AI183" t="str">
        <f>'Program 3'!AH59</f>
        <v/>
      </c>
      <c r="AJ183" t="str">
        <f>'Program 3'!AI59</f>
        <v/>
      </c>
      <c r="AK183" t="str">
        <f>'Program 3'!AJ59</f>
        <v/>
      </c>
      <c r="AL183" t="str">
        <f>'Program 3'!AK59</f>
        <v/>
      </c>
      <c r="AM183" t="str">
        <f>'Program 3'!AL59</f>
        <v/>
      </c>
    </row>
    <row r="184" spans="2:39" x14ac:dyDescent="0.25">
      <c r="B184" t="str">
        <f>IF('Program 3'!A60="","",'Program 3'!A60)</f>
        <v>Program 3</v>
      </c>
      <c r="C184" t="str">
        <f>IF('Program 3'!B60="","",'Program 3'!B60)</f>
        <v>Tony Stark</v>
      </c>
      <c r="D184" t="str">
        <f>IF('Program 3'!C60="","",'Program 3'!C60)</f>
        <v>Manager</v>
      </c>
      <c r="E184" t="str">
        <f>IF('Program 3'!D60="","",'Program 3'!D60)</f>
        <v>Employee</v>
      </c>
      <c r="F184" t="str">
        <f>IF('Program 3'!E60="","",'Program 3'!E60)</f>
        <v/>
      </c>
      <c r="G184" t="str">
        <f>IF('Program 3'!F60="","",'Program 3'!F60)</f>
        <v>Cebu</v>
      </c>
      <c r="H184" t="str">
        <f>IF('Program 3'!G60="","",'Program 3'!G60)</f>
        <v>Cebu</v>
      </c>
      <c r="I184" t="str">
        <f>IF('Program 3'!H60="","",'Program 3'!H60)</f>
        <v>Philippines</v>
      </c>
      <c r="J184">
        <f>IF('Program 3'!I60="","",'Program 3'!I60)</f>
        <v>45888</v>
      </c>
      <c r="K184" t="str">
        <f>IF('Program 3'!J60="","",'Program 3'!J60)</f>
        <v/>
      </c>
      <c r="L184" t="str">
        <f>IF('Program 3'!K60="","",'Program 3'!K60)</f>
        <v/>
      </c>
      <c r="M184" s="63">
        <f>'Program 3'!L60</f>
        <v>35</v>
      </c>
      <c r="N184" s="64">
        <f>'Program 3'!M60</f>
        <v>176</v>
      </c>
      <c r="O184" s="64">
        <f>'Program 3'!N60</f>
        <v>160</v>
      </c>
      <c r="P184" s="64">
        <f>'Program 3'!O60</f>
        <v>176</v>
      </c>
      <c r="Q184" s="64">
        <f>'Program 3'!P60</f>
        <v>176</v>
      </c>
      <c r="R184" s="64">
        <f>'Program 3'!Q60</f>
        <v>168</v>
      </c>
      <c r="S184" s="64">
        <f>'Program 3'!R60</f>
        <v>176</v>
      </c>
      <c r="T184" s="64">
        <f>'Program 3'!S60</f>
        <v>184</v>
      </c>
      <c r="U184" s="64">
        <f>'Program 3'!T60</f>
        <v>168</v>
      </c>
      <c r="V184" s="64">
        <f>'Program 3'!U60</f>
        <v>176</v>
      </c>
      <c r="W184" s="64">
        <f>'Program 3'!V60</f>
        <v>176</v>
      </c>
      <c r="X184" s="64">
        <f>'Program 3'!W60</f>
        <v>168</v>
      </c>
      <c r="Y184" s="64">
        <f>'Program 3'!X60</f>
        <v>184</v>
      </c>
      <c r="Z184" s="64">
        <f>'Program 3'!Y60</f>
        <v>2088</v>
      </c>
      <c r="AA184" s="7">
        <f>'Program 3'!Z60</f>
        <v>73080</v>
      </c>
      <c r="AB184" t="str">
        <f>'Program 3'!AA60</f>
        <v/>
      </c>
      <c r="AC184" t="str">
        <f>'Program 3'!AB60</f>
        <v/>
      </c>
      <c r="AD184" t="str">
        <f>'Program 3'!AC60</f>
        <v/>
      </c>
      <c r="AE184" t="str">
        <f>'Program 3'!AD60</f>
        <v/>
      </c>
      <c r="AF184" t="str">
        <f>'Program 3'!AE60</f>
        <v/>
      </c>
      <c r="AG184" t="str">
        <f>'Program 3'!AF60</f>
        <v/>
      </c>
      <c r="AH184" t="str">
        <f>'Program 3'!AG60</f>
        <v/>
      </c>
      <c r="AI184" t="str">
        <f>'Program 3'!AH60</f>
        <v/>
      </c>
      <c r="AJ184" t="str">
        <f>'Program 3'!AI60</f>
        <v/>
      </c>
      <c r="AK184" t="str">
        <f>'Program 3'!AJ60</f>
        <v/>
      </c>
      <c r="AL184" t="str">
        <f>'Program 3'!AK60</f>
        <v/>
      </c>
      <c r="AM184" t="str">
        <f>'Program 3'!AL60</f>
        <v/>
      </c>
    </row>
    <row r="185" spans="2:39" x14ac:dyDescent="0.25">
      <c r="B185" t="str">
        <f>IF('Program 3'!A61="","",'Program 3'!A61)</f>
        <v>Program 3</v>
      </c>
      <c r="C185" t="str">
        <f>IF('Program 3'!B61="","",'Program 3'!B61)</f>
        <v>Victor Stone</v>
      </c>
      <c r="D185" t="str">
        <f>IF('Program 3'!C61="","",'Program 3'!C61)</f>
        <v>Data Engineer</v>
      </c>
      <c r="E185" t="str">
        <f>IF('Program 3'!D61="","",'Program 3'!D61)</f>
        <v>Employee</v>
      </c>
      <c r="F185" t="str">
        <f>IF('Program 3'!E61="","",'Program 3'!E61)</f>
        <v>New Hire</v>
      </c>
      <c r="G185" t="str">
        <f>IF('Program 3'!F61="","",'Program 3'!F61)</f>
        <v>New York</v>
      </c>
      <c r="H185" t="str">
        <f>IF('Program 3'!G61="","",'Program 3'!G61)</f>
        <v>New York</v>
      </c>
      <c r="I185" t="str">
        <f>IF('Program 3'!H61="","",'Program 3'!H61)</f>
        <v>United States</v>
      </c>
      <c r="J185">
        <f>IF('Program 3'!I61="","",'Program 3'!I61)</f>
        <v>46083</v>
      </c>
      <c r="K185" t="str">
        <f>IF('Program 3'!J61="","",'Program 3'!J61)</f>
        <v/>
      </c>
      <c r="L185" t="str">
        <f>IF('Program 3'!K61="","",'Program 3'!K61)</f>
        <v/>
      </c>
      <c r="M185" s="63">
        <f>'Program 3'!L61</f>
        <v>95</v>
      </c>
      <c r="N185" s="64">
        <f>'Program 3'!M61</f>
        <v>0</v>
      </c>
      <c r="O185" s="64">
        <f>'Program 3'!N61</f>
        <v>0</v>
      </c>
      <c r="P185" s="64">
        <f>'Program 3'!O61</f>
        <v>176</v>
      </c>
      <c r="Q185" s="64">
        <f>'Program 3'!P61</f>
        <v>176</v>
      </c>
      <c r="R185" s="64">
        <f>'Program 3'!Q61</f>
        <v>168</v>
      </c>
      <c r="S185" s="64">
        <f>'Program 3'!R61</f>
        <v>176</v>
      </c>
      <c r="T185" s="64">
        <f>'Program 3'!S61</f>
        <v>184</v>
      </c>
      <c r="U185" s="64">
        <f>'Program 3'!T61</f>
        <v>168</v>
      </c>
      <c r="V185" s="64">
        <f>'Program 3'!U61</f>
        <v>176</v>
      </c>
      <c r="W185" s="64">
        <f>'Program 3'!V61</f>
        <v>176</v>
      </c>
      <c r="X185" s="64">
        <f>'Program 3'!W61</f>
        <v>168</v>
      </c>
      <c r="Y185" s="64">
        <f>'Program 3'!X61</f>
        <v>184</v>
      </c>
      <c r="Z185" s="64">
        <f>'Program 3'!Y61</f>
        <v>1752</v>
      </c>
      <c r="AA185" s="7">
        <f>'Program 3'!Z61</f>
        <v>166440</v>
      </c>
      <c r="AB185" t="str">
        <f>'Program 3'!AA61</f>
        <v/>
      </c>
      <c r="AC185" t="str">
        <f>'Program 3'!AB61</f>
        <v/>
      </c>
      <c r="AD185" t="str">
        <f>'Program 3'!AC61</f>
        <v>New Hire</v>
      </c>
      <c r="AE185" t="str">
        <f>'Program 3'!AD61</f>
        <v/>
      </c>
      <c r="AF185" t="str">
        <f>'Program 3'!AE61</f>
        <v/>
      </c>
      <c r="AG185" t="str">
        <f>'Program 3'!AF61</f>
        <v/>
      </c>
      <c r="AH185" t="str">
        <f>'Program 3'!AG61</f>
        <v/>
      </c>
      <c r="AI185" t="str">
        <f>'Program 3'!AH61</f>
        <v/>
      </c>
      <c r="AJ185" t="str">
        <f>'Program 3'!AI61</f>
        <v/>
      </c>
      <c r="AK185" t="str">
        <f>'Program 3'!AJ61</f>
        <v/>
      </c>
      <c r="AL185" t="str">
        <f>'Program 3'!AK61</f>
        <v/>
      </c>
      <c r="AM185" t="str">
        <f>'Program 3'!AL61</f>
        <v/>
      </c>
    </row>
    <row r="186" spans="2:39" x14ac:dyDescent="0.25">
      <c r="B186" t="str">
        <f>IF('Program 3'!A62="","",'Program 3'!A62)</f>
        <v>Program 3</v>
      </c>
      <c r="C186" t="str">
        <f>IF('Program 3'!B62="","",'Program 3'!B62)</f>
        <v>Wade Wilson</v>
      </c>
      <c r="D186" t="str">
        <f>IF('Program 3'!C62="","",'Program 3'!C62)</f>
        <v>Systems Analyst</v>
      </c>
      <c r="E186" t="str">
        <f>IF('Program 3'!D62="","",'Program 3'!D62)</f>
        <v>Contractor</v>
      </c>
      <c r="F186" t="str">
        <f>IF('Program 3'!E62="","",'Program 3'!E62)</f>
        <v/>
      </c>
      <c r="G186" t="str">
        <f>IF('Program 3'!F62="","",'Program 3'!F62)</f>
        <v>Bangalore</v>
      </c>
      <c r="H186" t="str">
        <f>IF('Program 3'!G62="","",'Program 3'!G62)</f>
        <v>Karnataka</v>
      </c>
      <c r="I186" t="str">
        <f>IF('Program 3'!H62="","",'Program 3'!H62)</f>
        <v>India</v>
      </c>
      <c r="J186">
        <f>IF('Program 3'!I62="","",'Program 3'!I62)</f>
        <v>39307</v>
      </c>
      <c r="K186" t="str">
        <f>IF('Program 3'!J62="","",'Program 3'!J62)</f>
        <v/>
      </c>
      <c r="L186" t="str">
        <f>IF('Program 3'!K62="","",'Program 3'!K62)</f>
        <v>ABC Company</v>
      </c>
      <c r="M186" s="63">
        <f>'Program 3'!L62</f>
        <v>25</v>
      </c>
      <c r="N186" s="64">
        <f>'Program 3'!M62</f>
        <v>160</v>
      </c>
      <c r="O186" s="64">
        <f>'Program 3'!N62</f>
        <v>152</v>
      </c>
      <c r="P186" s="64">
        <f>'Program 3'!O62</f>
        <v>176</v>
      </c>
      <c r="Q186" s="64">
        <f>'Program 3'!P62</f>
        <v>176</v>
      </c>
      <c r="R186" s="64">
        <f>'Program 3'!Q62</f>
        <v>160</v>
      </c>
      <c r="S186" s="64">
        <f>'Program 3'!R62</f>
        <v>168</v>
      </c>
      <c r="T186" s="64">
        <f>'Program 3'!S62</f>
        <v>176</v>
      </c>
      <c r="U186" s="64">
        <f>'Program 3'!T62</f>
        <v>168</v>
      </c>
      <c r="V186" s="64">
        <f>'Program 3'!U62</f>
        <v>168</v>
      </c>
      <c r="W186" s="64">
        <f>'Program 3'!V62</f>
        <v>176</v>
      </c>
      <c r="X186" s="64">
        <f>'Program 3'!W62</f>
        <v>160</v>
      </c>
      <c r="Y186" s="64">
        <f>'Program 3'!X62</f>
        <v>176</v>
      </c>
      <c r="Z186" s="64">
        <f>'Program 3'!Y62</f>
        <v>2016</v>
      </c>
      <c r="AA186" s="7">
        <f>'Program 3'!Z62</f>
        <v>50400</v>
      </c>
      <c r="AB186" t="str">
        <f>'Program 3'!AA62</f>
        <v/>
      </c>
      <c r="AC186" t="str">
        <f>'Program 3'!AB62</f>
        <v/>
      </c>
      <c r="AD186" t="str">
        <f>'Program 3'!AC62</f>
        <v/>
      </c>
      <c r="AE186" t="str">
        <f>'Program 3'!AD62</f>
        <v/>
      </c>
      <c r="AF186" t="str">
        <f>'Program 3'!AE62</f>
        <v/>
      </c>
      <c r="AG186" t="str">
        <f>'Program 3'!AF62</f>
        <v/>
      </c>
      <c r="AH186" t="str">
        <f>'Program 3'!AG62</f>
        <v/>
      </c>
      <c r="AI186" t="str">
        <f>'Program 3'!AH62</f>
        <v/>
      </c>
      <c r="AJ186" t="str">
        <f>'Program 3'!AI62</f>
        <v/>
      </c>
      <c r="AK186" t="str">
        <f>'Program 3'!AJ62</f>
        <v/>
      </c>
      <c r="AL186" t="str">
        <f>'Program 3'!AK62</f>
        <v/>
      </c>
      <c r="AM186" t="str">
        <f>'Program 3'!AL62</f>
        <v/>
      </c>
    </row>
    <row r="187" spans="2:39" x14ac:dyDescent="0.25">
      <c r="B187" t="str">
        <f>IF('Program 3'!A63="","",'Program 3'!A63)</f>
        <v>Program 3</v>
      </c>
      <c r="C187" t="str">
        <f>IF('Program 3'!B63="","",'Program 3'!B63)</f>
        <v/>
      </c>
      <c r="D187" t="str">
        <f>IF('Program 3'!C63="","",'Program 3'!C63)</f>
        <v/>
      </c>
      <c r="E187" t="str">
        <f>IF('Program 3'!D63="","",'Program 3'!D63)</f>
        <v/>
      </c>
      <c r="F187" t="str">
        <f>IF('Program 3'!E63="","",'Program 3'!E63)</f>
        <v/>
      </c>
      <c r="G187" t="str">
        <f>IF('Program 3'!F63="","",'Program 3'!F63)</f>
        <v/>
      </c>
      <c r="H187" t="str">
        <f>IF('Program 3'!G63="","",'Program 3'!G63)</f>
        <v/>
      </c>
      <c r="I187" t="str">
        <f>IF('Program 3'!H63="","",'Program 3'!H63)</f>
        <v/>
      </c>
      <c r="J187" t="str">
        <f>IF('Program 3'!I63="","",'Program 3'!I63)</f>
        <v/>
      </c>
      <c r="K187" t="str">
        <f>IF('Program 3'!J63="","",'Program 3'!J63)</f>
        <v/>
      </c>
      <c r="L187" t="str">
        <f>IF('Program 3'!K63="","",'Program 3'!K63)</f>
        <v/>
      </c>
      <c r="M187" s="63">
        <f>'Program 3'!L63</f>
        <v>0</v>
      </c>
      <c r="N187" s="64">
        <f>'Program 3'!M63</f>
        <v>0</v>
      </c>
      <c r="O187" s="64">
        <f>'Program 3'!N63</f>
        <v>0</v>
      </c>
      <c r="P187" s="64">
        <f>'Program 3'!O63</f>
        <v>0</v>
      </c>
      <c r="Q187" s="64">
        <f>'Program 3'!P63</f>
        <v>0</v>
      </c>
      <c r="R187" s="64">
        <f>'Program 3'!Q63</f>
        <v>0</v>
      </c>
      <c r="S187" s="64">
        <f>'Program 3'!R63</f>
        <v>0</v>
      </c>
      <c r="T187" s="64">
        <f>'Program 3'!S63</f>
        <v>0</v>
      </c>
      <c r="U187" s="64">
        <f>'Program 3'!T63</f>
        <v>0</v>
      </c>
      <c r="V187" s="64">
        <f>'Program 3'!U63</f>
        <v>0</v>
      </c>
      <c r="W187" s="64">
        <f>'Program 3'!V63</f>
        <v>0</v>
      </c>
      <c r="X187" s="64">
        <f>'Program 3'!W63</f>
        <v>0</v>
      </c>
      <c r="Y187" s="64">
        <f>'Program 3'!X63</f>
        <v>0</v>
      </c>
      <c r="Z187" s="64">
        <f>'Program 3'!Y63</f>
        <v>0</v>
      </c>
      <c r="AA187" s="7">
        <f>'Program 3'!Z63</f>
        <v>0</v>
      </c>
      <c r="AB187" t="str">
        <f>'Program 3'!AA63</f>
        <v/>
      </c>
      <c r="AC187" t="str">
        <f>'Program 3'!AB63</f>
        <v/>
      </c>
      <c r="AD187" t="str">
        <f>'Program 3'!AC63</f>
        <v/>
      </c>
      <c r="AE187" t="str">
        <f>'Program 3'!AD63</f>
        <v/>
      </c>
      <c r="AF187" t="str">
        <f>'Program 3'!AE63</f>
        <v/>
      </c>
      <c r="AG187" t="str">
        <f>'Program 3'!AF63</f>
        <v/>
      </c>
      <c r="AH187" t="str">
        <f>'Program 3'!AG63</f>
        <v/>
      </c>
      <c r="AI187" t="str">
        <f>'Program 3'!AH63</f>
        <v/>
      </c>
      <c r="AJ187" t="str">
        <f>'Program 3'!AI63</f>
        <v/>
      </c>
      <c r="AK187" t="str">
        <f>'Program 3'!AJ63</f>
        <v/>
      </c>
      <c r="AL187" t="str">
        <f>'Program 3'!AK63</f>
        <v/>
      </c>
      <c r="AM187" t="str">
        <f>'Program 3'!AL63</f>
        <v/>
      </c>
    </row>
    <row r="188" spans="2:39" x14ac:dyDescent="0.25">
      <c r="B188" t="str">
        <f>IF('Program 3'!A64="","",'Program 3'!A64)</f>
        <v>Program 3</v>
      </c>
      <c r="C188" t="str">
        <f>IF('Program 3'!B64="","",'Program 3'!B64)</f>
        <v/>
      </c>
      <c r="D188" t="str">
        <f>IF('Program 3'!C64="","",'Program 3'!C64)</f>
        <v/>
      </c>
      <c r="E188" t="str">
        <f>IF('Program 3'!D64="","",'Program 3'!D64)</f>
        <v/>
      </c>
      <c r="F188" t="str">
        <f>IF('Program 3'!E64="","",'Program 3'!E64)</f>
        <v/>
      </c>
      <c r="G188" t="str">
        <f>IF('Program 3'!F64="","",'Program 3'!F64)</f>
        <v/>
      </c>
      <c r="H188" t="str">
        <f>IF('Program 3'!G64="","",'Program 3'!G64)</f>
        <v/>
      </c>
      <c r="I188" t="str">
        <f>IF('Program 3'!H64="","",'Program 3'!H64)</f>
        <v/>
      </c>
      <c r="J188" t="str">
        <f>IF('Program 3'!I64="","",'Program 3'!I64)</f>
        <v/>
      </c>
      <c r="K188" t="str">
        <f>IF('Program 3'!J64="","",'Program 3'!J64)</f>
        <v/>
      </c>
      <c r="L188" t="str">
        <f>IF('Program 3'!K64="","",'Program 3'!K64)</f>
        <v/>
      </c>
      <c r="M188" s="63">
        <f>'Program 3'!L64</f>
        <v>0</v>
      </c>
      <c r="N188" s="64">
        <f>'Program 3'!M64</f>
        <v>0</v>
      </c>
      <c r="O188" s="64">
        <f>'Program 3'!N64</f>
        <v>0</v>
      </c>
      <c r="P188" s="64">
        <f>'Program 3'!O64</f>
        <v>0</v>
      </c>
      <c r="Q188" s="64">
        <f>'Program 3'!P64</f>
        <v>0</v>
      </c>
      <c r="R188" s="64">
        <f>'Program 3'!Q64</f>
        <v>0</v>
      </c>
      <c r="S188" s="64">
        <f>'Program 3'!R64</f>
        <v>0</v>
      </c>
      <c r="T188" s="64">
        <f>'Program 3'!S64</f>
        <v>0</v>
      </c>
      <c r="U188" s="64">
        <f>'Program 3'!T64</f>
        <v>0</v>
      </c>
      <c r="V188" s="64">
        <f>'Program 3'!U64</f>
        <v>0</v>
      </c>
      <c r="W188" s="64">
        <f>'Program 3'!V64</f>
        <v>0</v>
      </c>
      <c r="X188" s="64">
        <f>'Program 3'!W64</f>
        <v>0</v>
      </c>
      <c r="Y188" s="64">
        <f>'Program 3'!X64</f>
        <v>0</v>
      </c>
      <c r="Z188" s="64">
        <f>'Program 3'!Y64</f>
        <v>0</v>
      </c>
      <c r="AA188" s="7">
        <f>'Program 3'!Z64</f>
        <v>0</v>
      </c>
      <c r="AB188" t="str">
        <f>'Program 3'!AA64</f>
        <v/>
      </c>
      <c r="AC188" t="str">
        <f>'Program 3'!AB64</f>
        <v/>
      </c>
      <c r="AD188" t="str">
        <f>'Program 3'!AC64</f>
        <v/>
      </c>
      <c r="AE188" t="str">
        <f>'Program 3'!AD64</f>
        <v/>
      </c>
      <c r="AF188" t="str">
        <f>'Program 3'!AE64</f>
        <v/>
      </c>
      <c r="AG188" t="str">
        <f>'Program 3'!AF64</f>
        <v/>
      </c>
      <c r="AH188" t="str">
        <f>'Program 3'!AG64</f>
        <v/>
      </c>
      <c r="AI188" t="str">
        <f>'Program 3'!AH64</f>
        <v/>
      </c>
      <c r="AJ188" t="str">
        <f>'Program 3'!AI64</f>
        <v/>
      </c>
      <c r="AK188" t="str">
        <f>'Program 3'!AJ64</f>
        <v/>
      </c>
      <c r="AL188" t="str">
        <f>'Program 3'!AK64</f>
        <v/>
      </c>
      <c r="AM188" t="str">
        <f>'Program 3'!AL64</f>
        <v/>
      </c>
    </row>
    <row r="189" spans="2:39" x14ac:dyDescent="0.25">
      <c r="B189" t="str">
        <f>IF('Program 3'!A65="","",'Program 3'!A65)</f>
        <v>Program 3</v>
      </c>
      <c r="C189" t="str">
        <f>IF('Program 3'!B65="","",'Program 3'!B65)</f>
        <v/>
      </c>
      <c r="D189" t="str">
        <f>IF('Program 3'!C65="","",'Program 3'!C65)</f>
        <v/>
      </c>
      <c r="E189" t="str">
        <f>IF('Program 3'!D65="","",'Program 3'!D65)</f>
        <v/>
      </c>
      <c r="F189" t="str">
        <f>IF('Program 3'!E65="","",'Program 3'!E65)</f>
        <v/>
      </c>
      <c r="G189" t="str">
        <f>IF('Program 3'!F65="","",'Program 3'!F65)</f>
        <v/>
      </c>
      <c r="H189" t="str">
        <f>IF('Program 3'!G65="","",'Program 3'!G65)</f>
        <v/>
      </c>
      <c r="I189" t="str">
        <f>IF('Program 3'!H65="","",'Program 3'!H65)</f>
        <v/>
      </c>
      <c r="J189" t="str">
        <f>IF('Program 3'!I65="","",'Program 3'!I65)</f>
        <v/>
      </c>
      <c r="K189" t="str">
        <f>IF('Program 3'!J65="","",'Program 3'!J65)</f>
        <v/>
      </c>
      <c r="L189" t="str">
        <f>IF('Program 3'!K65="","",'Program 3'!K65)</f>
        <v/>
      </c>
      <c r="M189" s="63">
        <f>'Program 3'!L65</f>
        <v>0</v>
      </c>
      <c r="N189" s="64">
        <f>'Program 3'!M65</f>
        <v>0</v>
      </c>
      <c r="O189" s="64">
        <f>'Program 3'!N65</f>
        <v>0</v>
      </c>
      <c r="P189" s="64">
        <f>'Program 3'!O65</f>
        <v>0</v>
      </c>
      <c r="Q189" s="64">
        <f>'Program 3'!P65</f>
        <v>0</v>
      </c>
      <c r="R189" s="64">
        <f>'Program 3'!Q65</f>
        <v>0</v>
      </c>
      <c r="S189" s="64">
        <f>'Program 3'!R65</f>
        <v>0</v>
      </c>
      <c r="T189" s="64">
        <f>'Program 3'!S65</f>
        <v>0</v>
      </c>
      <c r="U189" s="64">
        <f>'Program 3'!T65</f>
        <v>0</v>
      </c>
      <c r="V189" s="64">
        <f>'Program 3'!U65</f>
        <v>0</v>
      </c>
      <c r="W189" s="64">
        <f>'Program 3'!V65</f>
        <v>0</v>
      </c>
      <c r="X189" s="64">
        <f>'Program 3'!W65</f>
        <v>0</v>
      </c>
      <c r="Y189" s="64">
        <f>'Program 3'!X65</f>
        <v>0</v>
      </c>
      <c r="Z189" s="64">
        <f>'Program 3'!Y65</f>
        <v>0</v>
      </c>
      <c r="AA189" s="7">
        <f>'Program 3'!Z65</f>
        <v>0</v>
      </c>
      <c r="AB189" t="str">
        <f>'Program 3'!AA65</f>
        <v/>
      </c>
      <c r="AC189" t="str">
        <f>'Program 3'!AB65</f>
        <v/>
      </c>
      <c r="AD189" t="str">
        <f>'Program 3'!AC65</f>
        <v/>
      </c>
      <c r="AE189" t="str">
        <f>'Program 3'!AD65</f>
        <v/>
      </c>
      <c r="AF189" t="str">
        <f>'Program 3'!AE65</f>
        <v/>
      </c>
      <c r="AG189" t="str">
        <f>'Program 3'!AF65</f>
        <v/>
      </c>
      <c r="AH189" t="str">
        <f>'Program 3'!AG65</f>
        <v/>
      </c>
      <c r="AI189" t="str">
        <f>'Program 3'!AH65</f>
        <v/>
      </c>
      <c r="AJ189" t="str">
        <f>'Program 3'!AI65</f>
        <v/>
      </c>
      <c r="AK189" t="str">
        <f>'Program 3'!AJ65</f>
        <v/>
      </c>
      <c r="AL189" t="str">
        <f>'Program 3'!AK65</f>
        <v/>
      </c>
      <c r="AM189" t="str">
        <f>'Program 3'!AL65</f>
        <v/>
      </c>
    </row>
    <row r="190" spans="2:39" x14ac:dyDescent="0.25">
      <c r="B190" t="str">
        <f>IF('Program 3'!A66="","",'Program 3'!A66)</f>
        <v>Program 3</v>
      </c>
      <c r="C190" t="str">
        <f>IF('Program 3'!B66="","",'Program 3'!B66)</f>
        <v/>
      </c>
      <c r="D190" t="str">
        <f>IF('Program 3'!C66="","",'Program 3'!C66)</f>
        <v/>
      </c>
      <c r="E190" t="str">
        <f>IF('Program 3'!D66="","",'Program 3'!D66)</f>
        <v/>
      </c>
      <c r="F190" t="str">
        <f>IF('Program 3'!E66="","",'Program 3'!E66)</f>
        <v/>
      </c>
      <c r="G190" t="str">
        <f>IF('Program 3'!F66="","",'Program 3'!F66)</f>
        <v/>
      </c>
      <c r="H190" t="str">
        <f>IF('Program 3'!G66="","",'Program 3'!G66)</f>
        <v/>
      </c>
      <c r="I190" t="str">
        <f>IF('Program 3'!H66="","",'Program 3'!H66)</f>
        <v/>
      </c>
      <c r="J190" t="str">
        <f>IF('Program 3'!I66="","",'Program 3'!I66)</f>
        <v/>
      </c>
      <c r="K190" t="str">
        <f>IF('Program 3'!J66="","",'Program 3'!J66)</f>
        <v/>
      </c>
      <c r="L190" t="str">
        <f>IF('Program 3'!K66="","",'Program 3'!K66)</f>
        <v/>
      </c>
      <c r="M190" s="63">
        <f>'Program 3'!L66</f>
        <v>0</v>
      </c>
      <c r="N190" s="64">
        <f>'Program 3'!M66</f>
        <v>0</v>
      </c>
      <c r="O190" s="64">
        <f>'Program 3'!N66</f>
        <v>0</v>
      </c>
      <c r="P190" s="64">
        <f>'Program 3'!O66</f>
        <v>0</v>
      </c>
      <c r="Q190" s="64">
        <f>'Program 3'!P66</f>
        <v>0</v>
      </c>
      <c r="R190" s="64">
        <f>'Program 3'!Q66</f>
        <v>0</v>
      </c>
      <c r="S190" s="64">
        <f>'Program 3'!R66</f>
        <v>0</v>
      </c>
      <c r="T190" s="64">
        <f>'Program 3'!S66</f>
        <v>0</v>
      </c>
      <c r="U190" s="64">
        <f>'Program 3'!T66</f>
        <v>0</v>
      </c>
      <c r="V190" s="64">
        <f>'Program 3'!U66</f>
        <v>0</v>
      </c>
      <c r="W190" s="64">
        <f>'Program 3'!V66</f>
        <v>0</v>
      </c>
      <c r="X190" s="64">
        <f>'Program 3'!W66</f>
        <v>0</v>
      </c>
      <c r="Y190" s="64">
        <f>'Program 3'!X66</f>
        <v>0</v>
      </c>
      <c r="Z190" s="64">
        <f>'Program 3'!Y66</f>
        <v>0</v>
      </c>
      <c r="AA190" s="7">
        <f>'Program 3'!Z66</f>
        <v>0</v>
      </c>
      <c r="AB190" t="str">
        <f>'Program 3'!AA66</f>
        <v/>
      </c>
      <c r="AC190" t="str">
        <f>'Program 3'!AB66</f>
        <v/>
      </c>
      <c r="AD190" t="str">
        <f>'Program 3'!AC66</f>
        <v/>
      </c>
      <c r="AE190" t="str">
        <f>'Program 3'!AD66</f>
        <v/>
      </c>
      <c r="AF190" t="str">
        <f>'Program 3'!AE66</f>
        <v/>
      </c>
      <c r="AG190" t="str">
        <f>'Program 3'!AF66</f>
        <v/>
      </c>
      <c r="AH190" t="str">
        <f>'Program 3'!AG66</f>
        <v/>
      </c>
      <c r="AI190" t="str">
        <f>'Program 3'!AH66</f>
        <v/>
      </c>
      <c r="AJ190" t="str">
        <f>'Program 3'!AI66</f>
        <v/>
      </c>
      <c r="AK190" t="str">
        <f>'Program 3'!AJ66</f>
        <v/>
      </c>
      <c r="AL190" t="str">
        <f>'Program 3'!AK66</f>
        <v/>
      </c>
      <c r="AM190" t="str">
        <f>'Program 3'!AL66</f>
        <v/>
      </c>
    </row>
    <row r="191" spans="2:39" x14ac:dyDescent="0.25">
      <c r="B191" t="str">
        <f>IF('Program 3'!A67="","",'Program 3'!A67)</f>
        <v>Program 3</v>
      </c>
      <c r="C191" t="str">
        <f>IF('Program 3'!B67="","",'Program 3'!B67)</f>
        <v/>
      </c>
      <c r="D191" t="str">
        <f>IF('Program 3'!C67="","",'Program 3'!C67)</f>
        <v/>
      </c>
      <c r="E191" t="str">
        <f>IF('Program 3'!D67="","",'Program 3'!D67)</f>
        <v/>
      </c>
      <c r="F191" t="str">
        <f>IF('Program 3'!E67="","",'Program 3'!E67)</f>
        <v/>
      </c>
      <c r="G191" t="str">
        <f>IF('Program 3'!F67="","",'Program 3'!F67)</f>
        <v/>
      </c>
      <c r="H191" t="str">
        <f>IF('Program 3'!G67="","",'Program 3'!G67)</f>
        <v/>
      </c>
      <c r="I191" t="str">
        <f>IF('Program 3'!H67="","",'Program 3'!H67)</f>
        <v/>
      </c>
      <c r="J191" t="str">
        <f>IF('Program 3'!I67="","",'Program 3'!I67)</f>
        <v/>
      </c>
      <c r="K191" t="str">
        <f>IF('Program 3'!J67="","",'Program 3'!J67)</f>
        <v/>
      </c>
      <c r="L191" t="str">
        <f>IF('Program 3'!K67="","",'Program 3'!K67)</f>
        <v/>
      </c>
      <c r="M191" s="63">
        <f>'Program 3'!L67</f>
        <v>0</v>
      </c>
      <c r="N191" s="64">
        <f>'Program 3'!M67</f>
        <v>0</v>
      </c>
      <c r="O191" s="64">
        <f>'Program 3'!N67</f>
        <v>0</v>
      </c>
      <c r="P191" s="64">
        <f>'Program 3'!O67</f>
        <v>0</v>
      </c>
      <c r="Q191" s="64">
        <f>'Program 3'!P67</f>
        <v>0</v>
      </c>
      <c r="R191" s="64">
        <f>'Program 3'!Q67</f>
        <v>0</v>
      </c>
      <c r="S191" s="64">
        <f>'Program 3'!R67</f>
        <v>0</v>
      </c>
      <c r="T191" s="64">
        <f>'Program 3'!S67</f>
        <v>0</v>
      </c>
      <c r="U191" s="64">
        <f>'Program 3'!T67</f>
        <v>0</v>
      </c>
      <c r="V191" s="64">
        <f>'Program 3'!U67</f>
        <v>0</v>
      </c>
      <c r="W191" s="64">
        <f>'Program 3'!V67</f>
        <v>0</v>
      </c>
      <c r="X191" s="64">
        <f>'Program 3'!W67</f>
        <v>0</v>
      </c>
      <c r="Y191" s="64">
        <f>'Program 3'!X67</f>
        <v>0</v>
      </c>
      <c r="Z191" s="64">
        <f>'Program 3'!Y67</f>
        <v>0</v>
      </c>
      <c r="AA191" s="7">
        <f>'Program 3'!Z67</f>
        <v>0</v>
      </c>
      <c r="AB191" t="str">
        <f>'Program 3'!AA67</f>
        <v/>
      </c>
      <c r="AC191" t="str">
        <f>'Program 3'!AB67</f>
        <v/>
      </c>
      <c r="AD191" t="str">
        <f>'Program 3'!AC67</f>
        <v/>
      </c>
      <c r="AE191" t="str">
        <f>'Program 3'!AD67</f>
        <v/>
      </c>
      <c r="AF191" t="str">
        <f>'Program 3'!AE67</f>
        <v/>
      </c>
      <c r="AG191" t="str">
        <f>'Program 3'!AF67</f>
        <v/>
      </c>
      <c r="AH191" t="str">
        <f>'Program 3'!AG67</f>
        <v/>
      </c>
      <c r="AI191" t="str">
        <f>'Program 3'!AH67</f>
        <v/>
      </c>
      <c r="AJ191" t="str">
        <f>'Program 3'!AI67</f>
        <v/>
      </c>
      <c r="AK191" t="str">
        <f>'Program 3'!AJ67</f>
        <v/>
      </c>
      <c r="AL191" t="str">
        <f>'Program 3'!AK67</f>
        <v/>
      </c>
      <c r="AM191" t="str">
        <f>'Program 3'!AL67</f>
        <v/>
      </c>
    </row>
    <row r="192" spans="2:39" x14ac:dyDescent="0.25">
      <c r="B192" t="str">
        <f>IF('Program 3'!A68="","",'Program 3'!A68)</f>
        <v>Program 3</v>
      </c>
      <c r="C192" t="str">
        <f>IF('Program 3'!B68="","",'Program 3'!B68)</f>
        <v/>
      </c>
      <c r="D192" t="str">
        <f>IF('Program 3'!C68="","",'Program 3'!C68)</f>
        <v/>
      </c>
      <c r="E192" t="str">
        <f>IF('Program 3'!D68="","",'Program 3'!D68)</f>
        <v/>
      </c>
      <c r="F192" t="str">
        <f>IF('Program 3'!E68="","",'Program 3'!E68)</f>
        <v/>
      </c>
      <c r="G192" t="str">
        <f>IF('Program 3'!F68="","",'Program 3'!F68)</f>
        <v/>
      </c>
      <c r="H192" t="str">
        <f>IF('Program 3'!G68="","",'Program 3'!G68)</f>
        <v/>
      </c>
      <c r="I192" t="str">
        <f>IF('Program 3'!H68="","",'Program 3'!H68)</f>
        <v/>
      </c>
      <c r="J192" t="str">
        <f>IF('Program 3'!I68="","",'Program 3'!I68)</f>
        <v/>
      </c>
      <c r="K192" t="str">
        <f>IF('Program 3'!J68="","",'Program 3'!J68)</f>
        <v/>
      </c>
      <c r="L192" t="str">
        <f>IF('Program 3'!K68="","",'Program 3'!K68)</f>
        <v/>
      </c>
      <c r="M192" s="63">
        <f>'Program 3'!L68</f>
        <v>0</v>
      </c>
      <c r="N192" s="64">
        <f>'Program 3'!M68</f>
        <v>0</v>
      </c>
      <c r="O192" s="64">
        <f>'Program 3'!N68</f>
        <v>0</v>
      </c>
      <c r="P192" s="64">
        <f>'Program 3'!O68</f>
        <v>0</v>
      </c>
      <c r="Q192" s="64">
        <f>'Program 3'!P68</f>
        <v>0</v>
      </c>
      <c r="R192" s="64">
        <f>'Program 3'!Q68</f>
        <v>0</v>
      </c>
      <c r="S192" s="64">
        <f>'Program 3'!R68</f>
        <v>0</v>
      </c>
      <c r="T192" s="64">
        <f>'Program 3'!S68</f>
        <v>0</v>
      </c>
      <c r="U192" s="64">
        <f>'Program 3'!T68</f>
        <v>0</v>
      </c>
      <c r="V192" s="64">
        <f>'Program 3'!U68</f>
        <v>0</v>
      </c>
      <c r="W192" s="64">
        <f>'Program 3'!V68</f>
        <v>0</v>
      </c>
      <c r="X192" s="64">
        <f>'Program 3'!W68</f>
        <v>0</v>
      </c>
      <c r="Y192" s="64">
        <f>'Program 3'!X68</f>
        <v>0</v>
      </c>
      <c r="Z192" s="64">
        <f>'Program 3'!Y68</f>
        <v>0</v>
      </c>
      <c r="AA192" s="7">
        <f>'Program 3'!Z68</f>
        <v>0</v>
      </c>
      <c r="AB192" t="str">
        <f>'Program 3'!AA68</f>
        <v/>
      </c>
      <c r="AC192" t="str">
        <f>'Program 3'!AB68</f>
        <v/>
      </c>
      <c r="AD192" t="str">
        <f>'Program 3'!AC68</f>
        <v/>
      </c>
      <c r="AE192" t="str">
        <f>'Program 3'!AD68</f>
        <v/>
      </c>
      <c r="AF192" t="str">
        <f>'Program 3'!AE68</f>
        <v/>
      </c>
      <c r="AG192" t="str">
        <f>'Program 3'!AF68</f>
        <v/>
      </c>
      <c r="AH192" t="str">
        <f>'Program 3'!AG68</f>
        <v/>
      </c>
      <c r="AI192" t="str">
        <f>'Program 3'!AH68</f>
        <v/>
      </c>
      <c r="AJ192" t="str">
        <f>'Program 3'!AI68</f>
        <v/>
      </c>
      <c r="AK192" t="str">
        <f>'Program 3'!AJ68</f>
        <v/>
      </c>
      <c r="AL192" t="str">
        <f>'Program 3'!AK68</f>
        <v/>
      </c>
      <c r="AM192" t="str">
        <f>'Program 3'!AL68</f>
        <v/>
      </c>
    </row>
    <row r="193" spans="2:39" x14ac:dyDescent="0.25">
      <c r="B193" t="str">
        <f>IF('Program 3'!A69="","",'Program 3'!A69)</f>
        <v>Program 3</v>
      </c>
      <c r="C193" t="str">
        <f>IF('Program 3'!B69="","",'Program 3'!B69)</f>
        <v/>
      </c>
      <c r="D193" t="str">
        <f>IF('Program 3'!C69="","",'Program 3'!C69)</f>
        <v/>
      </c>
      <c r="E193" t="str">
        <f>IF('Program 3'!D69="","",'Program 3'!D69)</f>
        <v/>
      </c>
      <c r="F193" t="str">
        <f>IF('Program 3'!E69="","",'Program 3'!E69)</f>
        <v/>
      </c>
      <c r="G193" t="str">
        <f>IF('Program 3'!F69="","",'Program 3'!F69)</f>
        <v/>
      </c>
      <c r="H193" t="str">
        <f>IF('Program 3'!G69="","",'Program 3'!G69)</f>
        <v/>
      </c>
      <c r="I193" t="str">
        <f>IF('Program 3'!H69="","",'Program 3'!H69)</f>
        <v/>
      </c>
      <c r="J193" t="str">
        <f>IF('Program 3'!I69="","",'Program 3'!I69)</f>
        <v/>
      </c>
      <c r="K193" t="str">
        <f>IF('Program 3'!J69="","",'Program 3'!J69)</f>
        <v/>
      </c>
      <c r="L193" t="str">
        <f>IF('Program 3'!K69="","",'Program 3'!K69)</f>
        <v/>
      </c>
      <c r="M193" s="63">
        <f>'Program 3'!L69</f>
        <v>0</v>
      </c>
      <c r="N193" s="64">
        <f>'Program 3'!M69</f>
        <v>0</v>
      </c>
      <c r="O193" s="64">
        <f>'Program 3'!N69</f>
        <v>0</v>
      </c>
      <c r="P193" s="64">
        <f>'Program 3'!O69</f>
        <v>0</v>
      </c>
      <c r="Q193" s="64">
        <f>'Program 3'!P69</f>
        <v>0</v>
      </c>
      <c r="R193" s="64">
        <f>'Program 3'!Q69</f>
        <v>0</v>
      </c>
      <c r="S193" s="64">
        <f>'Program 3'!R69</f>
        <v>0</v>
      </c>
      <c r="T193" s="64">
        <f>'Program 3'!S69</f>
        <v>0</v>
      </c>
      <c r="U193" s="64">
        <f>'Program 3'!T69</f>
        <v>0</v>
      </c>
      <c r="V193" s="64">
        <f>'Program 3'!U69</f>
        <v>0</v>
      </c>
      <c r="W193" s="64">
        <f>'Program 3'!V69</f>
        <v>0</v>
      </c>
      <c r="X193" s="64">
        <f>'Program 3'!W69</f>
        <v>0</v>
      </c>
      <c r="Y193" s="64">
        <f>'Program 3'!X69</f>
        <v>0</v>
      </c>
      <c r="Z193" s="64">
        <f>'Program 3'!Y69</f>
        <v>0</v>
      </c>
      <c r="AA193" s="7">
        <f>'Program 3'!Z69</f>
        <v>0</v>
      </c>
      <c r="AB193" t="str">
        <f>'Program 3'!AA69</f>
        <v/>
      </c>
      <c r="AC193" t="str">
        <f>'Program 3'!AB69</f>
        <v/>
      </c>
      <c r="AD193" t="str">
        <f>'Program 3'!AC69</f>
        <v/>
      </c>
      <c r="AE193" t="str">
        <f>'Program 3'!AD69</f>
        <v/>
      </c>
      <c r="AF193" t="str">
        <f>'Program 3'!AE69</f>
        <v/>
      </c>
      <c r="AG193" t="str">
        <f>'Program 3'!AF69</f>
        <v/>
      </c>
      <c r="AH193" t="str">
        <f>'Program 3'!AG69</f>
        <v/>
      </c>
      <c r="AI193" t="str">
        <f>'Program 3'!AH69</f>
        <v/>
      </c>
      <c r="AJ193" t="str">
        <f>'Program 3'!AI69</f>
        <v/>
      </c>
      <c r="AK193" t="str">
        <f>'Program 3'!AJ69</f>
        <v/>
      </c>
      <c r="AL193" t="str">
        <f>'Program 3'!AK69</f>
        <v/>
      </c>
      <c r="AM193" t="str">
        <f>'Program 3'!AL69</f>
        <v/>
      </c>
    </row>
    <row r="194" spans="2:39" x14ac:dyDescent="0.25">
      <c r="B194" t="str">
        <f>IF('Program 3'!A70="","",'Program 3'!A70)</f>
        <v>Program 3</v>
      </c>
      <c r="C194" t="str">
        <f>IF('Program 3'!B70="","",'Program 3'!B70)</f>
        <v/>
      </c>
      <c r="D194" t="str">
        <f>IF('Program 3'!C70="","",'Program 3'!C70)</f>
        <v/>
      </c>
      <c r="E194" t="str">
        <f>IF('Program 3'!D70="","",'Program 3'!D70)</f>
        <v/>
      </c>
      <c r="F194" t="str">
        <f>IF('Program 3'!E70="","",'Program 3'!E70)</f>
        <v/>
      </c>
      <c r="G194" t="str">
        <f>IF('Program 3'!F70="","",'Program 3'!F70)</f>
        <v/>
      </c>
      <c r="H194" t="str">
        <f>IF('Program 3'!G70="","",'Program 3'!G70)</f>
        <v/>
      </c>
      <c r="I194" t="str">
        <f>IF('Program 3'!H70="","",'Program 3'!H70)</f>
        <v/>
      </c>
      <c r="J194" t="str">
        <f>IF('Program 3'!I70="","",'Program 3'!I70)</f>
        <v/>
      </c>
      <c r="K194" t="str">
        <f>IF('Program 3'!J70="","",'Program 3'!J70)</f>
        <v/>
      </c>
      <c r="L194" t="str">
        <f>IF('Program 3'!K70="","",'Program 3'!K70)</f>
        <v/>
      </c>
      <c r="M194" s="63">
        <f>'Program 3'!L70</f>
        <v>0</v>
      </c>
      <c r="N194" s="64">
        <f>'Program 3'!M70</f>
        <v>0</v>
      </c>
      <c r="O194" s="64">
        <f>'Program 3'!N70</f>
        <v>0</v>
      </c>
      <c r="P194" s="64">
        <f>'Program 3'!O70</f>
        <v>0</v>
      </c>
      <c r="Q194" s="64">
        <f>'Program 3'!P70</f>
        <v>0</v>
      </c>
      <c r="R194" s="64">
        <f>'Program 3'!Q70</f>
        <v>0</v>
      </c>
      <c r="S194" s="64">
        <f>'Program 3'!R70</f>
        <v>0</v>
      </c>
      <c r="T194" s="64">
        <f>'Program 3'!S70</f>
        <v>0</v>
      </c>
      <c r="U194" s="64">
        <f>'Program 3'!T70</f>
        <v>0</v>
      </c>
      <c r="V194" s="64">
        <f>'Program 3'!U70</f>
        <v>0</v>
      </c>
      <c r="W194" s="64">
        <f>'Program 3'!V70</f>
        <v>0</v>
      </c>
      <c r="X194" s="64">
        <f>'Program 3'!W70</f>
        <v>0</v>
      </c>
      <c r="Y194" s="64">
        <f>'Program 3'!X70</f>
        <v>0</v>
      </c>
      <c r="Z194" s="64">
        <f>'Program 3'!Y70</f>
        <v>0</v>
      </c>
      <c r="AA194" s="7">
        <f>'Program 3'!Z70</f>
        <v>0</v>
      </c>
      <c r="AB194" t="str">
        <f>'Program 3'!AA70</f>
        <v/>
      </c>
      <c r="AC194" t="str">
        <f>'Program 3'!AB70</f>
        <v/>
      </c>
      <c r="AD194" t="str">
        <f>'Program 3'!AC70</f>
        <v/>
      </c>
      <c r="AE194" t="str">
        <f>'Program 3'!AD70</f>
        <v/>
      </c>
      <c r="AF194" t="str">
        <f>'Program 3'!AE70</f>
        <v/>
      </c>
      <c r="AG194" t="str">
        <f>'Program 3'!AF70</f>
        <v/>
      </c>
      <c r="AH194" t="str">
        <f>'Program 3'!AG70</f>
        <v/>
      </c>
      <c r="AI194" t="str">
        <f>'Program 3'!AH70</f>
        <v/>
      </c>
      <c r="AJ194" t="str">
        <f>'Program 3'!AI70</f>
        <v/>
      </c>
      <c r="AK194" t="str">
        <f>'Program 3'!AJ70</f>
        <v/>
      </c>
      <c r="AL194" t="str">
        <f>'Program 3'!AK70</f>
        <v/>
      </c>
      <c r="AM194" t="str">
        <f>'Program 3'!AL70</f>
        <v/>
      </c>
    </row>
    <row r="195" spans="2:39" x14ac:dyDescent="0.25">
      <c r="B195" t="str">
        <f>IF('Program 3'!A71="","",'Program 3'!A71)</f>
        <v>Program 3</v>
      </c>
      <c r="C195" t="str">
        <f>IF('Program 3'!B71="","",'Program 3'!B71)</f>
        <v/>
      </c>
      <c r="D195" t="str">
        <f>IF('Program 3'!C71="","",'Program 3'!C71)</f>
        <v/>
      </c>
      <c r="E195" t="str">
        <f>IF('Program 3'!D71="","",'Program 3'!D71)</f>
        <v/>
      </c>
      <c r="F195" t="str">
        <f>IF('Program 3'!E71="","",'Program 3'!E71)</f>
        <v/>
      </c>
      <c r="G195" t="str">
        <f>IF('Program 3'!F71="","",'Program 3'!F71)</f>
        <v/>
      </c>
      <c r="H195" t="str">
        <f>IF('Program 3'!G71="","",'Program 3'!G71)</f>
        <v/>
      </c>
      <c r="I195" t="str">
        <f>IF('Program 3'!H71="","",'Program 3'!H71)</f>
        <v/>
      </c>
      <c r="J195" t="str">
        <f>IF('Program 3'!I71="","",'Program 3'!I71)</f>
        <v/>
      </c>
      <c r="K195" t="str">
        <f>IF('Program 3'!J71="","",'Program 3'!J71)</f>
        <v/>
      </c>
      <c r="L195" t="str">
        <f>IF('Program 3'!K71="","",'Program 3'!K71)</f>
        <v/>
      </c>
      <c r="M195" s="63">
        <f>'Program 3'!L71</f>
        <v>0</v>
      </c>
      <c r="N195" s="64">
        <f>'Program 3'!M71</f>
        <v>0</v>
      </c>
      <c r="O195" s="64">
        <f>'Program 3'!N71</f>
        <v>0</v>
      </c>
      <c r="P195" s="64">
        <f>'Program 3'!O71</f>
        <v>0</v>
      </c>
      <c r="Q195" s="64">
        <f>'Program 3'!P71</f>
        <v>0</v>
      </c>
      <c r="R195" s="64">
        <f>'Program 3'!Q71</f>
        <v>0</v>
      </c>
      <c r="S195" s="64">
        <f>'Program 3'!R71</f>
        <v>0</v>
      </c>
      <c r="T195" s="64">
        <f>'Program 3'!S71</f>
        <v>0</v>
      </c>
      <c r="U195" s="64">
        <f>'Program 3'!T71</f>
        <v>0</v>
      </c>
      <c r="V195" s="64">
        <f>'Program 3'!U71</f>
        <v>0</v>
      </c>
      <c r="W195" s="64">
        <f>'Program 3'!V71</f>
        <v>0</v>
      </c>
      <c r="X195" s="64">
        <f>'Program 3'!W71</f>
        <v>0</v>
      </c>
      <c r="Y195" s="64">
        <f>'Program 3'!X71</f>
        <v>0</v>
      </c>
      <c r="Z195" s="64">
        <f>'Program 3'!Y71</f>
        <v>0</v>
      </c>
      <c r="AA195" s="7">
        <f>'Program 3'!Z71</f>
        <v>0</v>
      </c>
      <c r="AB195" t="str">
        <f>'Program 3'!AA71</f>
        <v/>
      </c>
      <c r="AC195" t="str">
        <f>'Program 3'!AB71</f>
        <v/>
      </c>
      <c r="AD195" t="str">
        <f>'Program 3'!AC71</f>
        <v/>
      </c>
      <c r="AE195" t="str">
        <f>'Program 3'!AD71</f>
        <v/>
      </c>
      <c r="AF195" t="str">
        <f>'Program 3'!AE71</f>
        <v/>
      </c>
      <c r="AG195" t="str">
        <f>'Program 3'!AF71</f>
        <v/>
      </c>
      <c r="AH195" t="str">
        <f>'Program 3'!AG71</f>
        <v/>
      </c>
      <c r="AI195" t="str">
        <f>'Program 3'!AH71</f>
        <v/>
      </c>
      <c r="AJ195" t="str">
        <f>'Program 3'!AI71</f>
        <v/>
      </c>
      <c r="AK195" t="str">
        <f>'Program 3'!AJ71</f>
        <v/>
      </c>
      <c r="AL195" t="str">
        <f>'Program 3'!AK71</f>
        <v/>
      </c>
      <c r="AM195" t="str">
        <f>'Program 3'!AL71</f>
        <v/>
      </c>
    </row>
    <row r="196" spans="2:39" x14ac:dyDescent="0.25">
      <c r="B196" t="str">
        <f>IF('Program 3'!A72="","",'Program 3'!A72)</f>
        <v>Program 3</v>
      </c>
      <c r="C196" t="str">
        <f>IF('Program 3'!B72="","",'Program 3'!B72)</f>
        <v/>
      </c>
      <c r="D196" t="str">
        <f>IF('Program 3'!C72="","",'Program 3'!C72)</f>
        <v/>
      </c>
      <c r="E196" t="str">
        <f>IF('Program 3'!D72="","",'Program 3'!D72)</f>
        <v/>
      </c>
      <c r="F196" t="str">
        <f>IF('Program 3'!E72="","",'Program 3'!E72)</f>
        <v/>
      </c>
      <c r="G196" t="str">
        <f>IF('Program 3'!F72="","",'Program 3'!F72)</f>
        <v/>
      </c>
      <c r="H196" t="str">
        <f>IF('Program 3'!G72="","",'Program 3'!G72)</f>
        <v/>
      </c>
      <c r="I196" t="str">
        <f>IF('Program 3'!H72="","",'Program 3'!H72)</f>
        <v/>
      </c>
      <c r="J196" t="str">
        <f>IF('Program 3'!I72="","",'Program 3'!I72)</f>
        <v/>
      </c>
      <c r="K196" t="str">
        <f>IF('Program 3'!J72="","",'Program 3'!J72)</f>
        <v/>
      </c>
      <c r="L196" t="str">
        <f>IF('Program 3'!K72="","",'Program 3'!K72)</f>
        <v/>
      </c>
      <c r="M196" s="63">
        <f>'Program 3'!L72</f>
        <v>0</v>
      </c>
      <c r="N196" s="64">
        <f>'Program 3'!M72</f>
        <v>0</v>
      </c>
      <c r="O196" s="64">
        <f>'Program 3'!N72</f>
        <v>0</v>
      </c>
      <c r="P196" s="64">
        <f>'Program 3'!O72</f>
        <v>0</v>
      </c>
      <c r="Q196" s="64">
        <f>'Program 3'!P72</f>
        <v>0</v>
      </c>
      <c r="R196" s="64">
        <f>'Program 3'!Q72</f>
        <v>0</v>
      </c>
      <c r="S196" s="64">
        <f>'Program 3'!R72</f>
        <v>0</v>
      </c>
      <c r="T196" s="64">
        <f>'Program 3'!S72</f>
        <v>0</v>
      </c>
      <c r="U196" s="64">
        <f>'Program 3'!T72</f>
        <v>0</v>
      </c>
      <c r="V196" s="64">
        <f>'Program 3'!U72</f>
        <v>0</v>
      </c>
      <c r="W196" s="64">
        <f>'Program 3'!V72</f>
        <v>0</v>
      </c>
      <c r="X196" s="64">
        <f>'Program 3'!W72</f>
        <v>0</v>
      </c>
      <c r="Y196" s="64">
        <f>'Program 3'!X72</f>
        <v>0</v>
      </c>
      <c r="Z196" s="64">
        <f>'Program 3'!Y72</f>
        <v>0</v>
      </c>
      <c r="AA196" s="7">
        <f>'Program 3'!Z72</f>
        <v>0</v>
      </c>
      <c r="AB196" t="str">
        <f>'Program 3'!AA72</f>
        <v/>
      </c>
      <c r="AC196" t="str">
        <f>'Program 3'!AB72</f>
        <v/>
      </c>
      <c r="AD196" t="str">
        <f>'Program 3'!AC72</f>
        <v/>
      </c>
      <c r="AE196" t="str">
        <f>'Program 3'!AD72</f>
        <v/>
      </c>
      <c r="AF196" t="str">
        <f>'Program 3'!AE72</f>
        <v/>
      </c>
      <c r="AG196" t="str">
        <f>'Program 3'!AF72</f>
        <v/>
      </c>
      <c r="AH196" t="str">
        <f>'Program 3'!AG72</f>
        <v/>
      </c>
      <c r="AI196" t="str">
        <f>'Program 3'!AH72</f>
        <v/>
      </c>
      <c r="AJ196" t="str">
        <f>'Program 3'!AI72</f>
        <v/>
      </c>
      <c r="AK196" t="str">
        <f>'Program 3'!AJ72</f>
        <v/>
      </c>
      <c r="AL196" t="str">
        <f>'Program 3'!AK72</f>
        <v/>
      </c>
      <c r="AM196" t="str">
        <f>'Program 3'!AL72</f>
        <v/>
      </c>
    </row>
    <row r="197" spans="2:39" x14ac:dyDescent="0.25">
      <c r="B197" t="str">
        <f>IF('Program 3'!A73="","",'Program 3'!A73)</f>
        <v>Program 3</v>
      </c>
      <c r="C197" t="str">
        <f>IF('Program 3'!B73="","",'Program 3'!B73)</f>
        <v/>
      </c>
      <c r="D197" t="str">
        <f>IF('Program 3'!C73="","",'Program 3'!C73)</f>
        <v/>
      </c>
      <c r="E197" t="str">
        <f>IF('Program 3'!D73="","",'Program 3'!D73)</f>
        <v/>
      </c>
      <c r="F197" t="str">
        <f>IF('Program 3'!E73="","",'Program 3'!E73)</f>
        <v/>
      </c>
      <c r="G197" t="str">
        <f>IF('Program 3'!F73="","",'Program 3'!F73)</f>
        <v/>
      </c>
      <c r="H197" t="str">
        <f>IF('Program 3'!G73="","",'Program 3'!G73)</f>
        <v/>
      </c>
      <c r="I197" t="str">
        <f>IF('Program 3'!H73="","",'Program 3'!H73)</f>
        <v/>
      </c>
      <c r="J197" t="str">
        <f>IF('Program 3'!I73="","",'Program 3'!I73)</f>
        <v/>
      </c>
      <c r="K197" t="str">
        <f>IF('Program 3'!J73="","",'Program 3'!J73)</f>
        <v/>
      </c>
      <c r="L197" t="str">
        <f>IF('Program 3'!K73="","",'Program 3'!K73)</f>
        <v/>
      </c>
      <c r="M197" s="63">
        <f>'Program 3'!L73</f>
        <v>0</v>
      </c>
      <c r="N197" s="64">
        <f>'Program 3'!M73</f>
        <v>0</v>
      </c>
      <c r="O197" s="64">
        <f>'Program 3'!N73</f>
        <v>0</v>
      </c>
      <c r="P197" s="64">
        <f>'Program 3'!O73</f>
        <v>0</v>
      </c>
      <c r="Q197" s="64">
        <f>'Program 3'!P73</f>
        <v>0</v>
      </c>
      <c r="R197" s="64">
        <f>'Program 3'!Q73</f>
        <v>0</v>
      </c>
      <c r="S197" s="64">
        <f>'Program 3'!R73</f>
        <v>0</v>
      </c>
      <c r="T197" s="64">
        <f>'Program 3'!S73</f>
        <v>0</v>
      </c>
      <c r="U197" s="64">
        <f>'Program 3'!T73</f>
        <v>0</v>
      </c>
      <c r="V197" s="64">
        <f>'Program 3'!U73</f>
        <v>0</v>
      </c>
      <c r="W197" s="64">
        <f>'Program 3'!V73</f>
        <v>0</v>
      </c>
      <c r="X197" s="64">
        <f>'Program 3'!W73</f>
        <v>0</v>
      </c>
      <c r="Y197" s="64">
        <f>'Program 3'!X73</f>
        <v>0</v>
      </c>
      <c r="Z197" s="64">
        <f>'Program 3'!Y73</f>
        <v>0</v>
      </c>
      <c r="AA197" s="7">
        <f>'Program 3'!Z73</f>
        <v>0</v>
      </c>
      <c r="AB197" t="str">
        <f>'Program 3'!AA73</f>
        <v/>
      </c>
      <c r="AC197" t="str">
        <f>'Program 3'!AB73</f>
        <v/>
      </c>
      <c r="AD197" t="str">
        <f>'Program 3'!AC73</f>
        <v/>
      </c>
      <c r="AE197" t="str">
        <f>'Program 3'!AD73</f>
        <v/>
      </c>
      <c r="AF197" t="str">
        <f>'Program 3'!AE73</f>
        <v/>
      </c>
      <c r="AG197" t="str">
        <f>'Program 3'!AF73</f>
        <v/>
      </c>
      <c r="AH197" t="str">
        <f>'Program 3'!AG73</f>
        <v/>
      </c>
      <c r="AI197" t="str">
        <f>'Program 3'!AH73</f>
        <v/>
      </c>
      <c r="AJ197" t="str">
        <f>'Program 3'!AI73</f>
        <v/>
      </c>
      <c r="AK197" t="str">
        <f>'Program 3'!AJ73</f>
        <v/>
      </c>
      <c r="AL197" t="str">
        <f>'Program 3'!AK73</f>
        <v/>
      </c>
      <c r="AM197" t="str">
        <f>'Program 3'!AL73</f>
        <v/>
      </c>
    </row>
    <row r="198" spans="2:39" x14ac:dyDescent="0.25">
      <c r="B198" t="str">
        <f>IF('Program 3'!A74="","",'Program 3'!A74)</f>
        <v>Program 3</v>
      </c>
      <c r="C198" t="str">
        <f>IF('Program 3'!B74="","",'Program 3'!B74)</f>
        <v/>
      </c>
      <c r="D198" t="str">
        <f>IF('Program 3'!C74="","",'Program 3'!C74)</f>
        <v/>
      </c>
      <c r="E198" t="str">
        <f>IF('Program 3'!D74="","",'Program 3'!D74)</f>
        <v/>
      </c>
      <c r="F198" t="str">
        <f>IF('Program 3'!E74="","",'Program 3'!E74)</f>
        <v/>
      </c>
      <c r="G198" t="str">
        <f>IF('Program 3'!F74="","",'Program 3'!F74)</f>
        <v/>
      </c>
      <c r="H198" t="str">
        <f>IF('Program 3'!G74="","",'Program 3'!G74)</f>
        <v/>
      </c>
      <c r="I198" t="str">
        <f>IF('Program 3'!H74="","",'Program 3'!H74)</f>
        <v/>
      </c>
      <c r="J198" t="str">
        <f>IF('Program 3'!I74="","",'Program 3'!I74)</f>
        <v/>
      </c>
      <c r="K198" t="str">
        <f>IF('Program 3'!J74="","",'Program 3'!J74)</f>
        <v/>
      </c>
      <c r="L198" t="str">
        <f>IF('Program 3'!K74="","",'Program 3'!K74)</f>
        <v/>
      </c>
      <c r="M198" s="63">
        <f>'Program 3'!L74</f>
        <v>0</v>
      </c>
      <c r="N198" s="64">
        <f>'Program 3'!M74</f>
        <v>0</v>
      </c>
      <c r="O198" s="64">
        <f>'Program 3'!N74</f>
        <v>0</v>
      </c>
      <c r="P198" s="64">
        <f>'Program 3'!O74</f>
        <v>0</v>
      </c>
      <c r="Q198" s="64">
        <f>'Program 3'!P74</f>
        <v>0</v>
      </c>
      <c r="R198" s="64">
        <f>'Program 3'!Q74</f>
        <v>0</v>
      </c>
      <c r="S198" s="64">
        <f>'Program 3'!R74</f>
        <v>0</v>
      </c>
      <c r="T198" s="64">
        <f>'Program 3'!S74</f>
        <v>0</v>
      </c>
      <c r="U198" s="64">
        <f>'Program 3'!T74</f>
        <v>0</v>
      </c>
      <c r="V198" s="64">
        <f>'Program 3'!U74</f>
        <v>0</v>
      </c>
      <c r="W198" s="64">
        <f>'Program 3'!V74</f>
        <v>0</v>
      </c>
      <c r="X198" s="64">
        <f>'Program 3'!W74</f>
        <v>0</v>
      </c>
      <c r="Y198" s="64">
        <f>'Program 3'!X74</f>
        <v>0</v>
      </c>
      <c r="Z198" s="64">
        <f>'Program 3'!Y74</f>
        <v>0</v>
      </c>
      <c r="AA198" s="7">
        <f>'Program 3'!Z74</f>
        <v>0</v>
      </c>
      <c r="AB198" t="str">
        <f>'Program 3'!AA74</f>
        <v/>
      </c>
      <c r="AC198" t="str">
        <f>'Program 3'!AB74</f>
        <v/>
      </c>
      <c r="AD198" t="str">
        <f>'Program 3'!AC74</f>
        <v/>
      </c>
      <c r="AE198" t="str">
        <f>'Program 3'!AD74</f>
        <v/>
      </c>
      <c r="AF198" t="str">
        <f>'Program 3'!AE74</f>
        <v/>
      </c>
      <c r="AG198" t="str">
        <f>'Program 3'!AF74</f>
        <v/>
      </c>
      <c r="AH198" t="str">
        <f>'Program 3'!AG74</f>
        <v/>
      </c>
      <c r="AI198" t="str">
        <f>'Program 3'!AH74</f>
        <v/>
      </c>
      <c r="AJ198" t="str">
        <f>'Program 3'!AI74</f>
        <v/>
      </c>
      <c r="AK198" t="str">
        <f>'Program 3'!AJ74</f>
        <v/>
      </c>
      <c r="AL198" t="str">
        <f>'Program 3'!AK74</f>
        <v/>
      </c>
      <c r="AM198" t="str">
        <f>'Program 3'!AL74</f>
        <v/>
      </c>
    </row>
    <row r="199" spans="2:39" x14ac:dyDescent="0.25">
      <c r="B199" t="str">
        <f>IF('Program 3'!A75="","",'Program 3'!A75)</f>
        <v>Program 3</v>
      </c>
      <c r="C199" t="str">
        <f>IF('Program 3'!B75="","",'Program 3'!B75)</f>
        <v/>
      </c>
      <c r="D199" t="str">
        <f>IF('Program 3'!C75="","",'Program 3'!C75)</f>
        <v/>
      </c>
      <c r="E199" t="str">
        <f>IF('Program 3'!D75="","",'Program 3'!D75)</f>
        <v/>
      </c>
      <c r="F199" t="str">
        <f>IF('Program 3'!E75="","",'Program 3'!E75)</f>
        <v/>
      </c>
      <c r="G199" t="str">
        <f>IF('Program 3'!F75="","",'Program 3'!F75)</f>
        <v/>
      </c>
      <c r="H199" t="str">
        <f>IF('Program 3'!G75="","",'Program 3'!G75)</f>
        <v/>
      </c>
      <c r="I199" t="str">
        <f>IF('Program 3'!H75="","",'Program 3'!H75)</f>
        <v/>
      </c>
      <c r="J199" t="str">
        <f>IF('Program 3'!I75="","",'Program 3'!I75)</f>
        <v/>
      </c>
      <c r="K199" t="str">
        <f>IF('Program 3'!J75="","",'Program 3'!J75)</f>
        <v/>
      </c>
      <c r="L199" t="str">
        <f>IF('Program 3'!K75="","",'Program 3'!K75)</f>
        <v/>
      </c>
      <c r="M199" s="63">
        <f>'Program 3'!L75</f>
        <v>0</v>
      </c>
      <c r="N199" s="64">
        <f>'Program 3'!M75</f>
        <v>0</v>
      </c>
      <c r="O199" s="64">
        <f>'Program 3'!N75</f>
        <v>0</v>
      </c>
      <c r="P199" s="64">
        <f>'Program 3'!O75</f>
        <v>0</v>
      </c>
      <c r="Q199" s="64">
        <f>'Program 3'!P75</f>
        <v>0</v>
      </c>
      <c r="R199" s="64">
        <f>'Program 3'!Q75</f>
        <v>0</v>
      </c>
      <c r="S199" s="64">
        <f>'Program 3'!R75</f>
        <v>0</v>
      </c>
      <c r="T199" s="64">
        <f>'Program 3'!S75</f>
        <v>0</v>
      </c>
      <c r="U199" s="64">
        <f>'Program 3'!T75</f>
        <v>0</v>
      </c>
      <c r="V199" s="64">
        <f>'Program 3'!U75</f>
        <v>0</v>
      </c>
      <c r="W199" s="64">
        <f>'Program 3'!V75</f>
        <v>0</v>
      </c>
      <c r="X199" s="64">
        <f>'Program 3'!W75</f>
        <v>0</v>
      </c>
      <c r="Y199" s="64">
        <f>'Program 3'!X75</f>
        <v>0</v>
      </c>
      <c r="Z199" s="64">
        <f>'Program 3'!Y75</f>
        <v>0</v>
      </c>
      <c r="AA199" s="7">
        <f>'Program 3'!Z75</f>
        <v>0</v>
      </c>
      <c r="AB199" t="str">
        <f>'Program 3'!AA75</f>
        <v/>
      </c>
      <c r="AC199" t="str">
        <f>'Program 3'!AB75</f>
        <v/>
      </c>
      <c r="AD199" t="str">
        <f>'Program 3'!AC75</f>
        <v/>
      </c>
      <c r="AE199" t="str">
        <f>'Program 3'!AD75</f>
        <v/>
      </c>
      <c r="AF199" t="str">
        <f>'Program 3'!AE75</f>
        <v/>
      </c>
      <c r="AG199" t="str">
        <f>'Program 3'!AF75</f>
        <v/>
      </c>
      <c r="AH199" t="str">
        <f>'Program 3'!AG75</f>
        <v/>
      </c>
      <c r="AI199" t="str">
        <f>'Program 3'!AH75</f>
        <v/>
      </c>
      <c r="AJ199" t="str">
        <f>'Program 3'!AI75</f>
        <v/>
      </c>
      <c r="AK199" t="str">
        <f>'Program 3'!AJ75</f>
        <v/>
      </c>
      <c r="AL199" t="str">
        <f>'Program 3'!AK75</f>
        <v/>
      </c>
      <c r="AM199" t="str">
        <f>'Program 3'!AL75</f>
        <v/>
      </c>
    </row>
    <row r="200" spans="2:39" x14ac:dyDescent="0.25">
      <c r="B200" t="str">
        <f>IF('Program 3'!A76="","",'Program 3'!A76)</f>
        <v>Program 3</v>
      </c>
      <c r="C200" t="str">
        <f>IF('Program 3'!B76="","",'Program 3'!B76)</f>
        <v/>
      </c>
      <c r="D200" t="str">
        <f>IF('Program 3'!C76="","",'Program 3'!C76)</f>
        <v/>
      </c>
      <c r="E200" t="str">
        <f>IF('Program 3'!D76="","",'Program 3'!D76)</f>
        <v/>
      </c>
      <c r="F200" t="str">
        <f>IF('Program 3'!E76="","",'Program 3'!E76)</f>
        <v/>
      </c>
      <c r="G200" t="str">
        <f>IF('Program 3'!F76="","",'Program 3'!F76)</f>
        <v/>
      </c>
      <c r="H200" t="str">
        <f>IF('Program 3'!G76="","",'Program 3'!G76)</f>
        <v/>
      </c>
      <c r="I200" t="str">
        <f>IF('Program 3'!H76="","",'Program 3'!H76)</f>
        <v/>
      </c>
      <c r="J200" t="str">
        <f>IF('Program 3'!I76="","",'Program 3'!I76)</f>
        <v/>
      </c>
      <c r="K200" t="str">
        <f>IF('Program 3'!J76="","",'Program 3'!J76)</f>
        <v/>
      </c>
      <c r="L200" t="str">
        <f>IF('Program 3'!K76="","",'Program 3'!K76)</f>
        <v/>
      </c>
      <c r="M200" s="63">
        <f>'Program 3'!L76</f>
        <v>0</v>
      </c>
      <c r="N200" s="64">
        <f>'Program 3'!M76</f>
        <v>0</v>
      </c>
      <c r="O200" s="64">
        <f>'Program 3'!N76</f>
        <v>0</v>
      </c>
      <c r="P200" s="64">
        <f>'Program 3'!O76</f>
        <v>0</v>
      </c>
      <c r="Q200" s="64">
        <f>'Program 3'!P76</f>
        <v>0</v>
      </c>
      <c r="R200" s="64">
        <f>'Program 3'!Q76</f>
        <v>0</v>
      </c>
      <c r="S200" s="64">
        <f>'Program 3'!R76</f>
        <v>0</v>
      </c>
      <c r="T200" s="64">
        <f>'Program 3'!S76</f>
        <v>0</v>
      </c>
      <c r="U200" s="64">
        <f>'Program 3'!T76</f>
        <v>0</v>
      </c>
      <c r="V200" s="64">
        <f>'Program 3'!U76</f>
        <v>0</v>
      </c>
      <c r="W200" s="64">
        <f>'Program 3'!V76</f>
        <v>0</v>
      </c>
      <c r="X200" s="64">
        <f>'Program 3'!W76</f>
        <v>0</v>
      </c>
      <c r="Y200" s="64">
        <f>'Program 3'!X76</f>
        <v>0</v>
      </c>
      <c r="Z200" s="64">
        <f>'Program 3'!Y76</f>
        <v>0</v>
      </c>
      <c r="AA200" s="7">
        <f>'Program 3'!Z76</f>
        <v>0</v>
      </c>
      <c r="AB200" t="str">
        <f>'Program 3'!AA76</f>
        <v/>
      </c>
      <c r="AC200" t="str">
        <f>'Program 3'!AB76</f>
        <v/>
      </c>
      <c r="AD200" t="str">
        <f>'Program 3'!AC76</f>
        <v/>
      </c>
      <c r="AE200" t="str">
        <f>'Program 3'!AD76</f>
        <v/>
      </c>
      <c r="AF200" t="str">
        <f>'Program 3'!AE76</f>
        <v/>
      </c>
      <c r="AG200" t="str">
        <f>'Program 3'!AF76</f>
        <v/>
      </c>
      <c r="AH200" t="str">
        <f>'Program 3'!AG76</f>
        <v/>
      </c>
      <c r="AI200" t="str">
        <f>'Program 3'!AH76</f>
        <v/>
      </c>
      <c r="AJ200" t="str">
        <f>'Program 3'!AI76</f>
        <v/>
      </c>
      <c r="AK200" t="str">
        <f>'Program 3'!AJ76</f>
        <v/>
      </c>
      <c r="AL200" t="str">
        <f>'Program 3'!AK76</f>
        <v/>
      </c>
      <c r="AM200" t="str">
        <f>'Program 3'!AL76</f>
        <v/>
      </c>
    </row>
    <row r="201" spans="2:39" x14ac:dyDescent="0.25">
      <c r="B201" t="str">
        <f>IF('Program 3'!A77="","",'Program 3'!A77)</f>
        <v>Program 3</v>
      </c>
      <c r="C201" t="str">
        <f>IF('Program 3'!B77="","",'Program 3'!B77)</f>
        <v/>
      </c>
      <c r="D201" t="str">
        <f>IF('Program 3'!C77="","",'Program 3'!C77)</f>
        <v/>
      </c>
      <c r="E201" t="str">
        <f>IF('Program 3'!D77="","",'Program 3'!D77)</f>
        <v/>
      </c>
      <c r="F201" t="str">
        <f>IF('Program 3'!E77="","",'Program 3'!E77)</f>
        <v/>
      </c>
      <c r="G201" t="str">
        <f>IF('Program 3'!F77="","",'Program 3'!F77)</f>
        <v/>
      </c>
      <c r="H201" t="str">
        <f>IF('Program 3'!G77="","",'Program 3'!G77)</f>
        <v/>
      </c>
      <c r="I201" t="str">
        <f>IF('Program 3'!H77="","",'Program 3'!H77)</f>
        <v/>
      </c>
      <c r="J201" t="str">
        <f>IF('Program 3'!I77="","",'Program 3'!I77)</f>
        <v/>
      </c>
      <c r="K201" t="str">
        <f>IF('Program 3'!J77="","",'Program 3'!J77)</f>
        <v/>
      </c>
      <c r="L201" t="str">
        <f>IF('Program 3'!K77="","",'Program 3'!K77)</f>
        <v/>
      </c>
      <c r="M201" s="63">
        <f>'Program 3'!L77</f>
        <v>0</v>
      </c>
      <c r="N201" s="64">
        <f>'Program 3'!M77</f>
        <v>0</v>
      </c>
      <c r="O201" s="64">
        <f>'Program 3'!N77</f>
        <v>0</v>
      </c>
      <c r="P201" s="64">
        <f>'Program 3'!O77</f>
        <v>0</v>
      </c>
      <c r="Q201" s="64">
        <f>'Program 3'!P77</f>
        <v>0</v>
      </c>
      <c r="R201" s="64">
        <f>'Program 3'!Q77</f>
        <v>0</v>
      </c>
      <c r="S201" s="64">
        <f>'Program 3'!R77</f>
        <v>0</v>
      </c>
      <c r="T201" s="64">
        <f>'Program 3'!S77</f>
        <v>0</v>
      </c>
      <c r="U201" s="64">
        <f>'Program 3'!T77</f>
        <v>0</v>
      </c>
      <c r="V201" s="64">
        <f>'Program 3'!U77</f>
        <v>0</v>
      </c>
      <c r="W201" s="64">
        <f>'Program 3'!V77</f>
        <v>0</v>
      </c>
      <c r="X201" s="64">
        <f>'Program 3'!W77</f>
        <v>0</v>
      </c>
      <c r="Y201" s="64">
        <f>'Program 3'!X77</f>
        <v>0</v>
      </c>
      <c r="Z201" s="64">
        <f>'Program 3'!Y77</f>
        <v>0</v>
      </c>
      <c r="AA201" s="7">
        <f>'Program 3'!Z77</f>
        <v>0</v>
      </c>
      <c r="AB201" t="str">
        <f>'Program 3'!AA77</f>
        <v/>
      </c>
      <c r="AC201" t="str">
        <f>'Program 3'!AB77</f>
        <v/>
      </c>
      <c r="AD201" t="str">
        <f>'Program 3'!AC77</f>
        <v/>
      </c>
      <c r="AE201" t="str">
        <f>'Program 3'!AD77</f>
        <v/>
      </c>
      <c r="AF201" t="str">
        <f>'Program 3'!AE77</f>
        <v/>
      </c>
      <c r="AG201" t="str">
        <f>'Program 3'!AF77</f>
        <v/>
      </c>
      <c r="AH201" t="str">
        <f>'Program 3'!AG77</f>
        <v/>
      </c>
      <c r="AI201" t="str">
        <f>'Program 3'!AH77</f>
        <v/>
      </c>
      <c r="AJ201" t="str">
        <f>'Program 3'!AI77</f>
        <v/>
      </c>
      <c r="AK201" t="str">
        <f>'Program 3'!AJ77</f>
        <v/>
      </c>
      <c r="AL201" t="str">
        <f>'Program 3'!AK77</f>
        <v/>
      </c>
      <c r="AM201" t="str">
        <f>'Program 3'!AL77</f>
        <v/>
      </c>
    </row>
    <row r="202" spans="2:39" x14ac:dyDescent="0.25">
      <c r="B202" t="str">
        <f>IF('Program 3'!A78="","",'Program 3'!A78)</f>
        <v>Program 3</v>
      </c>
      <c r="C202" t="str">
        <f>IF('Program 3'!B78="","",'Program 3'!B78)</f>
        <v/>
      </c>
      <c r="D202" t="str">
        <f>IF('Program 3'!C78="","",'Program 3'!C78)</f>
        <v/>
      </c>
      <c r="E202" t="str">
        <f>IF('Program 3'!D78="","",'Program 3'!D78)</f>
        <v/>
      </c>
      <c r="F202" t="str">
        <f>IF('Program 3'!E78="","",'Program 3'!E78)</f>
        <v/>
      </c>
      <c r="G202" t="str">
        <f>IF('Program 3'!F78="","",'Program 3'!F78)</f>
        <v/>
      </c>
      <c r="H202" t="str">
        <f>IF('Program 3'!G78="","",'Program 3'!G78)</f>
        <v/>
      </c>
      <c r="I202" t="str">
        <f>IF('Program 3'!H78="","",'Program 3'!H78)</f>
        <v/>
      </c>
      <c r="J202" t="str">
        <f>IF('Program 3'!I78="","",'Program 3'!I78)</f>
        <v/>
      </c>
      <c r="K202" t="str">
        <f>IF('Program 3'!J78="","",'Program 3'!J78)</f>
        <v/>
      </c>
      <c r="L202" t="str">
        <f>IF('Program 3'!K78="","",'Program 3'!K78)</f>
        <v/>
      </c>
      <c r="M202" s="63">
        <f>'Program 3'!L78</f>
        <v>0</v>
      </c>
      <c r="N202" s="64">
        <f>'Program 3'!M78</f>
        <v>0</v>
      </c>
      <c r="O202" s="64">
        <f>'Program 3'!N78</f>
        <v>0</v>
      </c>
      <c r="P202" s="64">
        <f>'Program 3'!O78</f>
        <v>0</v>
      </c>
      <c r="Q202" s="64">
        <f>'Program 3'!P78</f>
        <v>0</v>
      </c>
      <c r="R202" s="64">
        <f>'Program 3'!Q78</f>
        <v>0</v>
      </c>
      <c r="S202" s="64">
        <f>'Program 3'!R78</f>
        <v>0</v>
      </c>
      <c r="T202" s="64">
        <f>'Program 3'!S78</f>
        <v>0</v>
      </c>
      <c r="U202" s="64">
        <f>'Program 3'!T78</f>
        <v>0</v>
      </c>
      <c r="V202" s="64">
        <f>'Program 3'!U78</f>
        <v>0</v>
      </c>
      <c r="W202" s="64">
        <f>'Program 3'!V78</f>
        <v>0</v>
      </c>
      <c r="X202" s="64">
        <f>'Program 3'!W78</f>
        <v>0</v>
      </c>
      <c r="Y202" s="64">
        <f>'Program 3'!X78</f>
        <v>0</v>
      </c>
      <c r="Z202" s="64">
        <f>'Program 3'!Y78</f>
        <v>0</v>
      </c>
      <c r="AA202" s="7">
        <f>'Program 3'!Z78</f>
        <v>0</v>
      </c>
      <c r="AB202" t="str">
        <f>'Program 3'!AA78</f>
        <v/>
      </c>
      <c r="AC202" t="str">
        <f>'Program 3'!AB78</f>
        <v/>
      </c>
      <c r="AD202" t="str">
        <f>'Program 3'!AC78</f>
        <v/>
      </c>
      <c r="AE202" t="str">
        <f>'Program 3'!AD78</f>
        <v/>
      </c>
      <c r="AF202" t="str">
        <f>'Program 3'!AE78</f>
        <v/>
      </c>
      <c r="AG202" t="str">
        <f>'Program 3'!AF78</f>
        <v/>
      </c>
      <c r="AH202" t="str">
        <f>'Program 3'!AG78</f>
        <v/>
      </c>
      <c r="AI202" t="str">
        <f>'Program 3'!AH78</f>
        <v/>
      </c>
      <c r="AJ202" t="str">
        <f>'Program 3'!AI78</f>
        <v/>
      </c>
      <c r="AK202" t="str">
        <f>'Program 3'!AJ78</f>
        <v/>
      </c>
      <c r="AL202" t="str">
        <f>'Program 3'!AK78</f>
        <v/>
      </c>
      <c r="AM202" t="str">
        <f>'Program 3'!AL78</f>
        <v/>
      </c>
    </row>
    <row r="203" spans="2:39" x14ac:dyDescent="0.25">
      <c r="B203" t="str">
        <f>IF('Program 3'!A79="","",'Program 3'!A79)</f>
        <v>Program 3</v>
      </c>
      <c r="C203" t="str">
        <f>IF('Program 3'!B79="","",'Program 3'!B79)</f>
        <v/>
      </c>
      <c r="D203" t="str">
        <f>IF('Program 3'!C79="","",'Program 3'!C79)</f>
        <v/>
      </c>
      <c r="E203" t="str">
        <f>IF('Program 3'!D79="","",'Program 3'!D79)</f>
        <v/>
      </c>
      <c r="F203" t="str">
        <f>IF('Program 3'!E79="","",'Program 3'!E79)</f>
        <v/>
      </c>
      <c r="G203" t="str">
        <f>IF('Program 3'!F79="","",'Program 3'!F79)</f>
        <v/>
      </c>
      <c r="H203" t="str">
        <f>IF('Program 3'!G79="","",'Program 3'!G79)</f>
        <v/>
      </c>
      <c r="I203" t="str">
        <f>IF('Program 3'!H79="","",'Program 3'!H79)</f>
        <v/>
      </c>
      <c r="J203" t="str">
        <f>IF('Program 3'!I79="","",'Program 3'!I79)</f>
        <v/>
      </c>
      <c r="K203" t="str">
        <f>IF('Program 3'!J79="","",'Program 3'!J79)</f>
        <v/>
      </c>
      <c r="L203" t="str">
        <f>IF('Program 3'!K79="","",'Program 3'!K79)</f>
        <v/>
      </c>
      <c r="M203" s="63">
        <f>'Program 3'!L79</f>
        <v>0</v>
      </c>
      <c r="N203" s="64">
        <f>'Program 3'!M79</f>
        <v>0</v>
      </c>
      <c r="O203" s="64">
        <f>'Program 3'!N79</f>
        <v>0</v>
      </c>
      <c r="P203" s="64">
        <f>'Program 3'!O79</f>
        <v>0</v>
      </c>
      <c r="Q203" s="64">
        <f>'Program 3'!P79</f>
        <v>0</v>
      </c>
      <c r="R203" s="64">
        <f>'Program 3'!Q79</f>
        <v>0</v>
      </c>
      <c r="S203" s="64">
        <f>'Program 3'!R79</f>
        <v>0</v>
      </c>
      <c r="T203" s="64">
        <f>'Program 3'!S79</f>
        <v>0</v>
      </c>
      <c r="U203" s="64">
        <f>'Program 3'!T79</f>
        <v>0</v>
      </c>
      <c r="V203" s="64">
        <f>'Program 3'!U79</f>
        <v>0</v>
      </c>
      <c r="W203" s="64">
        <f>'Program 3'!V79</f>
        <v>0</v>
      </c>
      <c r="X203" s="64">
        <f>'Program 3'!W79</f>
        <v>0</v>
      </c>
      <c r="Y203" s="64">
        <f>'Program 3'!X79</f>
        <v>0</v>
      </c>
      <c r="Z203" s="64">
        <f>'Program 3'!Y79</f>
        <v>0</v>
      </c>
      <c r="AA203" s="7">
        <f>'Program 3'!Z79</f>
        <v>0</v>
      </c>
      <c r="AB203" t="str">
        <f>'Program 3'!AA79</f>
        <v/>
      </c>
      <c r="AC203" t="str">
        <f>'Program 3'!AB79</f>
        <v/>
      </c>
      <c r="AD203" t="str">
        <f>'Program 3'!AC79</f>
        <v/>
      </c>
      <c r="AE203" t="str">
        <f>'Program 3'!AD79</f>
        <v/>
      </c>
      <c r="AF203" t="str">
        <f>'Program 3'!AE79</f>
        <v/>
      </c>
      <c r="AG203" t="str">
        <f>'Program 3'!AF79</f>
        <v/>
      </c>
      <c r="AH203" t="str">
        <f>'Program 3'!AG79</f>
        <v/>
      </c>
      <c r="AI203" t="str">
        <f>'Program 3'!AH79</f>
        <v/>
      </c>
      <c r="AJ203" t="str">
        <f>'Program 3'!AI79</f>
        <v/>
      </c>
      <c r="AK203" t="str">
        <f>'Program 3'!AJ79</f>
        <v/>
      </c>
      <c r="AL203" t="str">
        <f>'Program 3'!AK79</f>
        <v/>
      </c>
      <c r="AM203" t="str">
        <f>'Program 3'!AL79</f>
        <v/>
      </c>
    </row>
    <row r="204" spans="2:39" x14ac:dyDescent="0.25">
      <c r="B204" t="str">
        <f>IF('Program 3'!A80="","",'Program 3'!A80)</f>
        <v>Program 3</v>
      </c>
      <c r="C204" t="str">
        <f>IF('Program 3'!B80="","",'Program 3'!B80)</f>
        <v/>
      </c>
      <c r="D204" t="str">
        <f>IF('Program 3'!C80="","",'Program 3'!C80)</f>
        <v/>
      </c>
      <c r="E204" t="str">
        <f>IF('Program 3'!D80="","",'Program 3'!D80)</f>
        <v/>
      </c>
      <c r="F204" t="str">
        <f>IF('Program 3'!E80="","",'Program 3'!E80)</f>
        <v/>
      </c>
      <c r="G204" t="str">
        <f>IF('Program 3'!F80="","",'Program 3'!F80)</f>
        <v/>
      </c>
      <c r="H204" t="str">
        <f>IF('Program 3'!G80="","",'Program 3'!G80)</f>
        <v/>
      </c>
      <c r="I204" t="str">
        <f>IF('Program 3'!H80="","",'Program 3'!H80)</f>
        <v/>
      </c>
      <c r="J204" t="str">
        <f>IF('Program 3'!I80="","",'Program 3'!I80)</f>
        <v/>
      </c>
      <c r="K204" t="str">
        <f>IF('Program 3'!J80="","",'Program 3'!J80)</f>
        <v/>
      </c>
      <c r="L204" t="str">
        <f>IF('Program 3'!K80="","",'Program 3'!K80)</f>
        <v/>
      </c>
      <c r="M204" s="63">
        <f>'Program 3'!L80</f>
        <v>0</v>
      </c>
      <c r="N204" s="64">
        <f>'Program 3'!M80</f>
        <v>0</v>
      </c>
      <c r="O204" s="64">
        <f>'Program 3'!N80</f>
        <v>0</v>
      </c>
      <c r="P204" s="64">
        <f>'Program 3'!O80</f>
        <v>0</v>
      </c>
      <c r="Q204" s="64">
        <f>'Program 3'!P80</f>
        <v>0</v>
      </c>
      <c r="R204" s="64">
        <f>'Program 3'!Q80</f>
        <v>0</v>
      </c>
      <c r="S204" s="64">
        <f>'Program 3'!R80</f>
        <v>0</v>
      </c>
      <c r="T204" s="64">
        <f>'Program 3'!S80</f>
        <v>0</v>
      </c>
      <c r="U204" s="64">
        <f>'Program 3'!T80</f>
        <v>0</v>
      </c>
      <c r="V204" s="64">
        <f>'Program 3'!U80</f>
        <v>0</v>
      </c>
      <c r="W204" s="64">
        <f>'Program 3'!V80</f>
        <v>0</v>
      </c>
      <c r="X204" s="64">
        <f>'Program 3'!W80</f>
        <v>0</v>
      </c>
      <c r="Y204" s="64">
        <f>'Program 3'!X80</f>
        <v>0</v>
      </c>
      <c r="Z204" s="64">
        <f>'Program 3'!Y80</f>
        <v>0</v>
      </c>
      <c r="AA204" s="7">
        <f>'Program 3'!Z80</f>
        <v>0</v>
      </c>
      <c r="AB204" t="str">
        <f>'Program 3'!AA80</f>
        <v/>
      </c>
      <c r="AC204" t="str">
        <f>'Program 3'!AB80</f>
        <v/>
      </c>
      <c r="AD204" t="str">
        <f>'Program 3'!AC80</f>
        <v/>
      </c>
      <c r="AE204" t="str">
        <f>'Program 3'!AD80</f>
        <v/>
      </c>
      <c r="AF204" t="str">
        <f>'Program 3'!AE80</f>
        <v/>
      </c>
      <c r="AG204" t="str">
        <f>'Program 3'!AF80</f>
        <v/>
      </c>
      <c r="AH204" t="str">
        <f>'Program 3'!AG80</f>
        <v/>
      </c>
      <c r="AI204" t="str">
        <f>'Program 3'!AH80</f>
        <v/>
      </c>
      <c r="AJ204" t="str">
        <f>'Program 3'!AI80</f>
        <v/>
      </c>
      <c r="AK204" t="str">
        <f>'Program 3'!AJ80</f>
        <v/>
      </c>
      <c r="AL204" t="str">
        <f>'Program 3'!AK80</f>
        <v/>
      </c>
      <c r="AM204" t="str">
        <f>'Program 3'!AL80</f>
        <v/>
      </c>
    </row>
    <row r="205" spans="2:39" x14ac:dyDescent="0.25">
      <c r="B205" t="str">
        <f>IF('Program 3'!A81="","",'Program 3'!A81)</f>
        <v>Program 3</v>
      </c>
      <c r="C205" t="str">
        <f>IF('Program 3'!B81="","",'Program 3'!B81)</f>
        <v/>
      </c>
      <c r="D205" t="str">
        <f>IF('Program 3'!C81="","",'Program 3'!C81)</f>
        <v/>
      </c>
      <c r="E205" t="str">
        <f>IF('Program 3'!D81="","",'Program 3'!D81)</f>
        <v/>
      </c>
      <c r="F205" t="str">
        <f>IF('Program 3'!E81="","",'Program 3'!E81)</f>
        <v/>
      </c>
      <c r="G205" t="str">
        <f>IF('Program 3'!F81="","",'Program 3'!F81)</f>
        <v/>
      </c>
      <c r="H205" t="str">
        <f>IF('Program 3'!G81="","",'Program 3'!G81)</f>
        <v/>
      </c>
      <c r="I205" t="str">
        <f>IF('Program 3'!H81="","",'Program 3'!H81)</f>
        <v/>
      </c>
      <c r="J205" t="str">
        <f>IF('Program 3'!I81="","",'Program 3'!I81)</f>
        <v/>
      </c>
      <c r="K205" t="str">
        <f>IF('Program 3'!J81="","",'Program 3'!J81)</f>
        <v/>
      </c>
      <c r="L205" t="str">
        <f>IF('Program 3'!K81="","",'Program 3'!K81)</f>
        <v/>
      </c>
      <c r="M205" s="63">
        <f>'Program 3'!L81</f>
        <v>0</v>
      </c>
      <c r="N205" s="64">
        <f>'Program 3'!M81</f>
        <v>0</v>
      </c>
      <c r="O205" s="64">
        <f>'Program 3'!N81</f>
        <v>0</v>
      </c>
      <c r="P205" s="64">
        <f>'Program 3'!O81</f>
        <v>0</v>
      </c>
      <c r="Q205" s="64">
        <f>'Program 3'!P81</f>
        <v>0</v>
      </c>
      <c r="R205" s="64">
        <f>'Program 3'!Q81</f>
        <v>0</v>
      </c>
      <c r="S205" s="64">
        <f>'Program 3'!R81</f>
        <v>0</v>
      </c>
      <c r="T205" s="64">
        <f>'Program 3'!S81</f>
        <v>0</v>
      </c>
      <c r="U205" s="64">
        <f>'Program 3'!T81</f>
        <v>0</v>
      </c>
      <c r="V205" s="64">
        <f>'Program 3'!U81</f>
        <v>0</v>
      </c>
      <c r="W205" s="64">
        <f>'Program 3'!V81</f>
        <v>0</v>
      </c>
      <c r="X205" s="64">
        <f>'Program 3'!W81</f>
        <v>0</v>
      </c>
      <c r="Y205" s="64">
        <f>'Program 3'!X81</f>
        <v>0</v>
      </c>
      <c r="Z205" s="64">
        <f>'Program 3'!Y81</f>
        <v>0</v>
      </c>
      <c r="AA205" s="7">
        <f>'Program 3'!Z81</f>
        <v>0</v>
      </c>
      <c r="AB205" t="str">
        <f>'Program 3'!AA81</f>
        <v/>
      </c>
      <c r="AC205" t="str">
        <f>'Program 3'!AB81</f>
        <v/>
      </c>
      <c r="AD205" t="str">
        <f>'Program 3'!AC81</f>
        <v/>
      </c>
      <c r="AE205" t="str">
        <f>'Program 3'!AD81</f>
        <v/>
      </c>
      <c r="AF205" t="str">
        <f>'Program 3'!AE81</f>
        <v/>
      </c>
      <c r="AG205" t="str">
        <f>'Program 3'!AF81</f>
        <v/>
      </c>
      <c r="AH205" t="str">
        <f>'Program 3'!AG81</f>
        <v/>
      </c>
      <c r="AI205" t="str">
        <f>'Program 3'!AH81</f>
        <v/>
      </c>
      <c r="AJ205" t="str">
        <f>'Program 3'!AI81</f>
        <v/>
      </c>
      <c r="AK205" t="str">
        <f>'Program 3'!AJ81</f>
        <v/>
      </c>
      <c r="AL205" t="str">
        <f>'Program 3'!AK81</f>
        <v/>
      </c>
      <c r="AM205" t="str">
        <f>'Program 3'!AL81</f>
        <v/>
      </c>
    </row>
    <row r="206" spans="2:39" x14ac:dyDescent="0.25">
      <c r="B206" t="str">
        <f>IF('Program 3'!A82="","",'Program 3'!A82)</f>
        <v>Program 3</v>
      </c>
      <c r="C206" t="str">
        <f>IF('Program 3'!B82="","",'Program 3'!B82)</f>
        <v/>
      </c>
      <c r="D206" t="str">
        <f>IF('Program 3'!C82="","",'Program 3'!C82)</f>
        <v/>
      </c>
      <c r="E206" t="str">
        <f>IF('Program 3'!D82="","",'Program 3'!D82)</f>
        <v/>
      </c>
      <c r="F206" t="str">
        <f>IF('Program 3'!E82="","",'Program 3'!E82)</f>
        <v/>
      </c>
      <c r="G206" t="str">
        <f>IF('Program 3'!F82="","",'Program 3'!F82)</f>
        <v/>
      </c>
      <c r="H206" t="str">
        <f>IF('Program 3'!G82="","",'Program 3'!G82)</f>
        <v/>
      </c>
      <c r="I206" t="str">
        <f>IF('Program 3'!H82="","",'Program 3'!H82)</f>
        <v/>
      </c>
      <c r="J206" t="str">
        <f>IF('Program 3'!I82="","",'Program 3'!I82)</f>
        <v/>
      </c>
      <c r="K206" t="str">
        <f>IF('Program 3'!J82="","",'Program 3'!J82)</f>
        <v/>
      </c>
      <c r="L206" t="str">
        <f>IF('Program 3'!K82="","",'Program 3'!K82)</f>
        <v/>
      </c>
      <c r="M206" s="63">
        <f>'Program 3'!L82</f>
        <v>0</v>
      </c>
      <c r="N206" s="64">
        <f>'Program 3'!M82</f>
        <v>0</v>
      </c>
      <c r="O206" s="64">
        <f>'Program 3'!N82</f>
        <v>0</v>
      </c>
      <c r="P206" s="64">
        <f>'Program 3'!O82</f>
        <v>0</v>
      </c>
      <c r="Q206" s="64">
        <f>'Program 3'!P82</f>
        <v>0</v>
      </c>
      <c r="R206" s="64">
        <f>'Program 3'!Q82</f>
        <v>0</v>
      </c>
      <c r="S206" s="64">
        <f>'Program 3'!R82</f>
        <v>0</v>
      </c>
      <c r="T206" s="64">
        <f>'Program 3'!S82</f>
        <v>0</v>
      </c>
      <c r="U206" s="64">
        <f>'Program 3'!T82</f>
        <v>0</v>
      </c>
      <c r="V206" s="64">
        <f>'Program 3'!U82</f>
        <v>0</v>
      </c>
      <c r="W206" s="64">
        <f>'Program 3'!V82</f>
        <v>0</v>
      </c>
      <c r="X206" s="64">
        <f>'Program 3'!W82</f>
        <v>0</v>
      </c>
      <c r="Y206" s="64">
        <f>'Program 3'!X82</f>
        <v>0</v>
      </c>
      <c r="Z206" s="64">
        <f>'Program 3'!Y82</f>
        <v>0</v>
      </c>
      <c r="AA206" s="7">
        <f>'Program 3'!Z82</f>
        <v>0</v>
      </c>
      <c r="AB206" t="str">
        <f>'Program 3'!AA82</f>
        <v/>
      </c>
      <c r="AC206" t="str">
        <f>'Program 3'!AB82</f>
        <v/>
      </c>
      <c r="AD206" t="str">
        <f>'Program 3'!AC82</f>
        <v/>
      </c>
      <c r="AE206" t="str">
        <f>'Program 3'!AD82</f>
        <v/>
      </c>
      <c r="AF206" t="str">
        <f>'Program 3'!AE82</f>
        <v/>
      </c>
      <c r="AG206" t="str">
        <f>'Program 3'!AF82</f>
        <v/>
      </c>
      <c r="AH206" t="str">
        <f>'Program 3'!AG82</f>
        <v/>
      </c>
      <c r="AI206" t="str">
        <f>'Program 3'!AH82</f>
        <v/>
      </c>
      <c r="AJ206" t="str">
        <f>'Program 3'!AI82</f>
        <v/>
      </c>
      <c r="AK206" t="str">
        <f>'Program 3'!AJ82</f>
        <v/>
      </c>
      <c r="AL206" t="str">
        <f>'Program 3'!AK82</f>
        <v/>
      </c>
      <c r="AM206" t="str">
        <f>'Program 3'!AL82</f>
        <v/>
      </c>
    </row>
    <row r="207" spans="2:39" x14ac:dyDescent="0.25">
      <c r="B207" t="str">
        <f>IF('Program 3'!A83="","",'Program 3'!A83)</f>
        <v>Program 3</v>
      </c>
      <c r="C207" t="str">
        <f>IF('Program 3'!B83="","",'Program 3'!B83)</f>
        <v/>
      </c>
      <c r="D207" t="str">
        <f>IF('Program 3'!C83="","",'Program 3'!C83)</f>
        <v/>
      </c>
      <c r="E207" t="str">
        <f>IF('Program 3'!D83="","",'Program 3'!D83)</f>
        <v/>
      </c>
      <c r="F207" t="str">
        <f>IF('Program 3'!E83="","",'Program 3'!E83)</f>
        <v/>
      </c>
      <c r="G207" t="str">
        <f>IF('Program 3'!F83="","",'Program 3'!F83)</f>
        <v/>
      </c>
      <c r="H207" t="str">
        <f>IF('Program 3'!G83="","",'Program 3'!G83)</f>
        <v/>
      </c>
      <c r="I207" t="str">
        <f>IF('Program 3'!H83="","",'Program 3'!H83)</f>
        <v/>
      </c>
      <c r="J207" t="str">
        <f>IF('Program 3'!I83="","",'Program 3'!I83)</f>
        <v/>
      </c>
      <c r="K207" t="str">
        <f>IF('Program 3'!J83="","",'Program 3'!J83)</f>
        <v/>
      </c>
      <c r="L207" t="str">
        <f>IF('Program 3'!K83="","",'Program 3'!K83)</f>
        <v/>
      </c>
      <c r="M207" s="63">
        <f>'Program 3'!L83</f>
        <v>0</v>
      </c>
      <c r="N207" s="64">
        <f>'Program 3'!M83</f>
        <v>0</v>
      </c>
      <c r="O207" s="64">
        <f>'Program 3'!N83</f>
        <v>0</v>
      </c>
      <c r="P207" s="64">
        <f>'Program 3'!O83</f>
        <v>0</v>
      </c>
      <c r="Q207" s="64">
        <f>'Program 3'!P83</f>
        <v>0</v>
      </c>
      <c r="R207" s="64">
        <f>'Program 3'!Q83</f>
        <v>0</v>
      </c>
      <c r="S207" s="64">
        <f>'Program 3'!R83</f>
        <v>0</v>
      </c>
      <c r="T207" s="64">
        <f>'Program 3'!S83</f>
        <v>0</v>
      </c>
      <c r="U207" s="64">
        <f>'Program 3'!T83</f>
        <v>0</v>
      </c>
      <c r="V207" s="64">
        <f>'Program 3'!U83</f>
        <v>0</v>
      </c>
      <c r="W207" s="64">
        <f>'Program 3'!V83</f>
        <v>0</v>
      </c>
      <c r="X207" s="64">
        <f>'Program 3'!W83</f>
        <v>0</v>
      </c>
      <c r="Y207" s="64">
        <f>'Program 3'!X83</f>
        <v>0</v>
      </c>
      <c r="Z207" s="64">
        <f>'Program 3'!Y83</f>
        <v>0</v>
      </c>
      <c r="AA207" s="7">
        <f>'Program 3'!Z83</f>
        <v>0</v>
      </c>
      <c r="AB207" t="str">
        <f>'Program 3'!AA83</f>
        <v/>
      </c>
      <c r="AC207" t="str">
        <f>'Program 3'!AB83</f>
        <v/>
      </c>
      <c r="AD207" t="str">
        <f>'Program 3'!AC83</f>
        <v/>
      </c>
      <c r="AE207" t="str">
        <f>'Program 3'!AD83</f>
        <v/>
      </c>
      <c r="AF207" t="str">
        <f>'Program 3'!AE83</f>
        <v/>
      </c>
      <c r="AG207" t="str">
        <f>'Program 3'!AF83</f>
        <v/>
      </c>
      <c r="AH207" t="str">
        <f>'Program 3'!AG83</f>
        <v/>
      </c>
      <c r="AI207" t="str">
        <f>'Program 3'!AH83</f>
        <v/>
      </c>
      <c r="AJ207" t="str">
        <f>'Program 3'!AI83</f>
        <v/>
      </c>
      <c r="AK207" t="str">
        <f>'Program 3'!AJ83</f>
        <v/>
      </c>
      <c r="AL207" t="str">
        <f>'Program 3'!AK83</f>
        <v/>
      </c>
      <c r="AM207" t="str">
        <f>'Program 3'!AL83</f>
        <v/>
      </c>
    </row>
    <row r="208" spans="2:39" x14ac:dyDescent="0.25">
      <c r="B208" t="str">
        <f>IF('Program 3'!A84="","",'Program 3'!A84)</f>
        <v>Program 3</v>
      </c>
      <c r="C208" t="str">
        <f>IF('Program 3'!B84="","",'Program 3'!B84)</f>
        <v/>
      </c>
      <c r="D208" t="str">
        <f>IF('Program 3'!C84="","",'Program 3'!C84)</f>
        <v/>
      </c>
      <c r="E208" t="str">
        <f>IF('Program 3'!D84="","",'Program 3'!D84)</f>
        <v/>
      </c>
      <c r="F208" t="str">
        <f>IF('Program 3'!E84="","",'Program 3'!E84)</f>
        <v/>
      </c>
      <c r="G208" t="str">
        <f>IF('Program 3'!F84="","",'Program 3'!F84)</f>
        <v/>
      </c>
      <c r="H208" t="str">
        <f>IF('Program 3'!G84="","",'Program 3'!G84)</f>
        <v/>
      </c>
      <c r="I208" t="str">
        <f>IF('Program 3'!H84="","",'Program 3'!H84)</f>
        <v/>
      </c>
      <c r="J208" t="str">
        <f>IF('Program 3'!I84="","",'Program 3'!I84)</f>
        <v/>
      </c>
      <c r="K208" t="str">
        <f>IF('Program 3'!J84="","",'Program 3'!J84)</f>
        <v/>
      </c>
      <c r="L208" t="str">
        <f>IF('Program 3'!K84="","",'Program 3'!K84)</f>
        <v/>
      </c>
      <c r="M208" s="63">
        <f>'Program 3'!L84</f>
        <v>0</v>
      </c>
      <c r="N208" s="64">
        <f>'Program 3'!M84</f>
        <v>0</v>
      </c>
      <c r="O208" s="64">
        <f>'Program 3'!N84</f>
        <v>0</v>
      </c>
      <c r="P208" s="64">
        <f>'Program 3'!O84</f>
        <v>0</v>
      </c>
      <c r="Q208" s="64">
        <f>'Program 3'!P84</f>
        <v>0</v>
      </c>
      <c r="R208" s="64">
        <f>'Program 3'!Q84</f>
        <v>0</v>
      </c>
      <c r="S208" s="64">
        <f>'Program 3'!R84</f>
        <v>0</v>
      </c>
      <c r="T208" s="64">
        <f>'Program 3'!S84</f>
        <v>0</v>
      </c>
      <c r="U208" s="64">
        <f>'Program 3'!T84</f>
        <v>0</v>
      </c>
      <c r="V208" s="64">
        <f>'Program 3'!U84</f>
        <v>0</v>
      </c>
      <c r="W208" s="64">
        <f>'Program 3'!V84</f>
        <v>0</v>
      </c>
      <c r="X208" s="64">
        <f>'Program 3'!W84</f>
        <v>0</v>
      </c>
      <c r="Y208" s="64">
        <f>'Program 3'!X84</f>
        <v>0</v>
      </c>
      <c r="Z208" s="64">
        <f>'Program 3'!Y84</f>
        <v>0</v>
      </c>
      <c r="AA208" s="7">
        <f>'Program 3'!Z84</f>
        <v>0</v>
      </c>
      <c r="AB208" t="str">
        <f>'Program 3'!AA84</f>
        <v/>
      </c>
      <c r="AC208" t="str">
        <f>'Program 3'!AB84</f>
        <v/>
      </c>
      <c r="AD208" t="str">
        <f>'Program 3'!AC84</f>
        <v/>
      </c>
      <c r="AE208" t="str">
        <f>'Program 3'!AD84</f>
        <v/>
      </c>
      <c r="AF208" t="str">
        <f>'Program 3'!AE84</f>
        <v/>
      </c>
      <c r="AG208" t="str">
        <f>'Program 3'!AF84</f>
        <v/>
      </c>
      <c r="AH208" t="str">
        <f>'Program 3'!AG84</f>
        <v/>
      </c>
      <c r="AI208" t="str">
        <f>'Program 3'!AH84</f>
        <v/>
      </c>
      <c r="AJ208" t="str">
        <f>'Program 3'!AI84</f>
        <v/>
      </c>
      <c r="AK208" t="str">
        <f>'Program 3'!AJ84</f>
        <v/>
      </c>
      <c r="AL208" t="str">
        <f>'Program 3'!AK84</f>
        <v/>
      </c>
      <c r="AM208" t="str">
        <f>'Program 3'!AL84</f>
        <v/>
      </c>
    </row>
    <row r="209" spans="2:39" x14ac:dyDescent="0.25">
      <c r="B209" t="str">
        <f>IF('Program 3'!A85="","",'Program 3'!A85)</f>
        <v>Program 3</v>
      </c>
      <c r="C209" t="str">
        <f>IF('Program 3'!B85="","",'Program 3'!B85)</f>
        <v/>
      </c>
      <c r="D209" t="str">
        <f>IF('Program 3'!C85="","",'Program 3'!C85)</f>
        <v/>
      </c>
      <c r="E209" t="str">
        <f>IF('Program 3'!D85="","",'Program 3'!D85)</f>
        <v/>
      </c>
      <c r="F209" t="str">
        <f>IF('Program 3'!E85="","",'Program 3'!E85)</f>
        <v/>
      </c>
      <c r="G209" t="str">
        <f>IF('Program 3'!F85="","",'Program 3'!F85)</f>
        <v/>
      </c>
      <c r="H209" t="str">
        <f>IF('Program 3'!G85="","",'Program 3'!G85)</f>
        <v/>
      </c>
      <c r="I209" t="str">
        <f>IF('Program 3'!H85="","",'Program 3'!H85)</f>
        <v/>
      </c>
      <c r="J209" t="str">
        <f>IF('Program 3'!I85="","",'Program 3'!I85)</f>
        <v/>
      </c>
      <c r="K209" t="str">
        <f>IF('Program 3'!J85="","",'Program 3'!J85)</f>
        <v/>
      </c>
      <c r="L209" t="str">
        <f>IF('Program 3'!K85="","",'Program 3'!K85)</f>
        <v/>
      </c>
      <c r="M209" s="63">
        <f>'Program 3'!L85</f>
        <v>0</v>
      </c>
      <c r="N209" s="64">
        <f>'Program 3'!M85</f>
        <v>0</v>
      </c>
      <c r="O209" s="64">
        <f>'Program 3'!N85</f>
        <v>0</v>
      </c>
      <c r="P209" s="64">
        <f>'Program 3'!O85</f>
        <v>0</v>
      </c>
      <c r="Q209" s="64">
        <f>'Program 3'!P85</f>
        <v>0</v>
      </c>
      <c r="R209" s="64">
        <f>'Program 3'!Q85</f>
        <v>0</v>
      </c>
      <c r="S209" s="64">
        <f>'Program 3'!R85</f>
        <v>0</v>
      </c>
      <c r="T209" s="64">
        <f>'Program 3'!S85</f>
        <v>0</v>
      </c>
      <c r="U209" s="64">
        <f>'Program 3'!T85</f>
        <v>0</v>
      </c>
      <c r="V209" s="64">
        <f>'Program 3'!U85</f>
        <v>0</v>
      </c>
      <c r="W209" s="64">
        <f>'Program 3'!V85</f>
        <v>0</v>
      </c>
      <c r="X209" s="64">
        <f>'Program 3'!W85</f>
        <v>0</v>
      </c>
      <c r="Y209" s="64">
        <f>'Program 3'!X85</f>
        <v>0</v>
      </c>
      <c r="Z209" s="64">
        <f>'Program 3'!Y85</f>
        <v>0</v>
      </c>
      <c r="AA209" s="7">
        <f>'Program 3'!Z85</f>
        <v>0</v>
      </c>
      <c r="AB209" t="str">
        <f>'Program 3'!AA85</f>
        <v/>
      </c>
      <c r="AC209" t="str">
        <f>'Program 3'!AB85</f>
        <v/>
      </c>
      <c r="AD209" t="str">
        <f>'Program 3'!AC85</f>
        <v/>
      </c>
      <c r="AE209" t="str">
        <f>'Program 3'!AD85</f>
        <v/>
      </c>
      <c r="AF209" t="str">
        <f>'Program 3'!AE85</f>
        <v/>
      </c>
      <c r="AG209" t="str">
        <f>'Program 3'!AF85</f>
        <v/>
      </c>
      <c r="AH209" t="str">
        <f>'Program 3'!AG85</f>
        <v/>
      </c>
      <c r="AI209" t="str">
        <f>'Program 3'!AH85</f>
        <v/>
      </c>
      <c r="AJ209" t="str">
        <f>'Program 3'!AI85</f>
        <v/>
      </c>
      <c r="AK209" t="str">
        <f>'Program 3'!AJ85</f>
        <v/>
      </c>
      <c r="AL209" t="str">
        <f>'Program 3'!AK85</f>
        <v/>
      </c>
      <c r="AM209" t="str">
        <f>'Program 3'!AL85</f>
        <v/>
      </c>
    </row>
    <row r="210" spans="2:39" x14ac:dyDescent="0.25">
      <c r="B210" t="str">
        <f>IF('Program 3'!A86="","",'Program 3'!A86)</f>
        <v>Program 3</v>
      </c>
      <c r="C210" t="str">
        <f>IF('Program 3'!B86="","",'Program 3'!B86)</f>
        <v/>
      </c>
      <c r="D210" t="str">
        <f>IF('Program 3'!C86="","",'Program 3'!C86)</f>
        <v/>
      </c>
      <c r="E210" t="str">
        <f>IF('Program 3'!D86="","",'Program 3'!D86)</f>
        <v/>
      </c>
      <c r="F210" t="str">
        <f>IF('Program 3'!E86="","",'Program 3'!E86)</f>
        <v/>
      </c>
      <c r="G210" t="str">
        <f>IF('Program 3'!F86="","",'Program 3'!F86)</f>
        <v/>
      </c>
      <c r="H210" t="str">
        <f>IF('Program 3'!G86="","",'Program 3'!G86)</f>
        <v/>
      </c>
      <c r="I210" t="str">
        <f>IF('Program 3'!H86="","",'Program 3'!H86)</f>
        <v/>
      </c>
      <c r="J210" t="str">
        <f>IF('Program 3'!I86="","",'Program 3'!I86)</f>
        <v/>
      </c>
      <c r="K210" t="str">
        <f>IF('Program 3'!J86="","",'Program 3'!J86)</f>
        <v/>
      </c>
      <c r="L210" t="str">
        <f>IF('Program 3'!K86="","",'Program 3'!K86)</f>
        <v/>
      </c>
      <c r="M210" s="63">
        <f>'Program 3'!L86</f>
        <v>0</v>
      </c>
      <c r="N210" s="64">
        <f>'Program 3'!M86</f>
        <v>0</v>
      </c>
      <c r="O210" s="64">
        <f>'Program 3'!N86</f>
        <v>0</v>
      </c>
      <c r="P210" s="64">
        <f>'Program 3'!O86</f>
        <v>0</v>
      </c>
      <c r="Q210" s="64">
        <f>'Program 3'!P86</f>
        <v>0</v>
      </c>
      <c r="R210" s="64">
        <f>'Program 3'!Q86</f>
        <v>0</v>
      </c>
      <c r="S210" s="64">
        <f>'Program 3'!R86</f>
        <v>0</v>
      </c>
      <c r="T210" s="64">
        <f>'Program 3'!S86</f>
        <v>0</v>
      </c>
      <c r="U210" s="64">
        <f>'Program 3'!T86</f>
        <v>0</v>
      </c>
      <c r="V210" s="64">
        <f>'Program 3'!U86</f>
        <v>0</v>
      </c>
      <c r="W210" s="64">
        <f>'Program 3'!V86</f>
        <v>0</v>
      </c>
      <c r="X210" s="64">
        <f>'Program 3'!W86</f>
        <v>0</v>
      </c>
      <c r="Y210" s="64">
        <f>'Program 3'!X86</f>
        <v>0</v>
      </c>
      <c r="Z210" s="64">
        <f>'Program 3'!Y86</f>
        <v>0</v>
      </c>
      <c r="AA210" s="7">
        <f>'Program 3'!Z86</f>
        <v>0</v>
      </c>
      <c r="AB210" t="str">
        <f>'Program 3'!AA86</f>
        <v/>
      </c>
      <c r="AC210" t="str">
        <f>'Program 3'!AB86</f>
        <v/>
      </c>
      <c r="AD210" t="str">
        <f>'Program 3'!AC86</f>
        <v/>
      </c>
      <c r="AE210" t="str">
        <f>'Program 3'!AD86</f>
        <v/>
      </c>
      <c r="AF210" t="str">
        <f>'Program 3'!AE86</f>
        <v/>
      </c>
      <c r="AG210" t="str">
        <f>'Program 3'!AF86</f>
        <v/>
      </c>
      <c r="AH210" t="str">
        <f>'Program 3'!AG86</f>
        <v/>
      </c>
      <c r="AI210" t="str">
        <f>'Program 3'!AH86</f>
        <v/>
      </c>
      <c r="AJ210" t="str">
        <f>'Program 3'!AI86</f>
        <v/>
      </c>
      <c r="AK210" t="str">
        <f>'Program 3'!AJ86</f>
        <v/>
      </c>
      <c r="AL210" t="str">
        <f>'Program 3'!AK86</f>
        <v/>
      </c>
      <c r="AM210" t="str">
        <f>'Program 3'!AL86</f>
        <v/>
      </c>
    </row>
    <row r="211" spans="2:39" x14ac:dyDescent="0.25">
      <c r="B211" t="str">
        <f>IF('Program 3'!A87="","",'Program 3'!A87)</f>
        <v>Program 3</v>
      </c>
      <c r="C211" t="str">
        <f>IF('Program 3'!B87="","",'Program 3'!B87)</f>
        <v/>
      </c>
      <c r="D211" t="str">
        <f>IF('Program 3'!C87="","",'Program 3'!C87)</f>
        <v/>
      </c>
      <c r="E211" t="str">
        <f>IF('Program 3'!D87="","",'Program 3'!D87)</f>
        <v/>
      </c>
      <c r="F211" t="str">
        <f>IF('Program 3'!E87="","",'Program 3'!E87)</f>
        <v/>
      </c>
      <c r="G211" t="str">
        <f>IF('Program 3'!F87="","",'Program 3'!F87)</f>
        <v/>
      </c>
      <c r="H211" t="str">
        <f>IF('Program 3'!G87="","",'Program 3'!G87)</f>
        <v/>
      </c>
      <c r="I211" t="str">
        <f>IF('Program 3'!H87="","",'Program 3'!H87)</f>
        <v/>
      </c>
      <c r="J211" t="str">
        <f>IF('Program 3'!I87="","",'Program 3'!I87)</f>
        <v/>
      </c>
      <c r="K211" t="str">
        <f>IF('Program 3'!J87="","",'Program 3'!J87)</f>
        <v/>
      </c>
      <c r="L211" t="str">
        <f>IF('Program 3'!K87="","",'Program 3'!K87)</f>
        <v/>
      </c>
      <c r="M211" s="63">
        <f>'Program 3'!L87</f>
        <v>0</v>
      </c>
      <c r="N211" s="64">
        <f>'Program 3'!M87</f>
        <v>0</v>
      </c>
      <c r="O211" s="64">
        <f>'Program 3'!N87</f>
        <v>0</v>
      </c>
      <c r="P211" s="64">
        <f>'Program 3'!O87</f>
        <v>0</v>
      </c>
      <c r="Q211" s="64">
        <f>'Program 3'!P87</f>
        <v>0</v>
      </c>
      <c r="R211" s="64">
        <f>'Program 3'!Q87</f>
        <v>0</v>
      </c>
      <c r="S211" s="64">
        <f>'Program 3'!R87</f>
        <v>0</v>
      </c>
      <c r="T211" s="64">
        <f>'Program 3'!S87</f>
        <v>0</v>
      </c>
      <c r="U211" s="64">
        <f>'Program 3'!T87</f>
        <v>0</v>
      </c>
      <c r="V211" s="64">
        <f>'Program 3'!U87</f>
        <v>0</v>
      </c>
      <c r="W211" s="64">
        <f>'Program 3'!V87</f>
        <v>0</v>
      </c>
      <c r="X211" s="64">
        <f>'Program 3'!W87</f>
        <v>0</v>
      </c>
      <c r="Y211" s="64">
        <f>'Program 3'!X87</f>
        <v>0</v>
      </c>
      <c r="Z211" s="64">
        <f>'Program 3'!Y87</f>
        <v>0</v>
      </c>
      <c r="AA211" s="7">
        <f>'Program 3'!Z87</f>
        <v>0</v>
      </c>
      <c r="AB211" t="str">
        <f>'Program 3'!AA87</f>
        <v/>
      </c>
      <c r="AC211" t="str">
        <f>'Program 3'!AB87</f>
        <v/>
      </c>
      <c r="AD211" t="str">
        <f>'Program 3'!AC87</f>
        <v/>
      </c>
      <c r="AE211" t="str">
        <f>'Program 3'!AD87</f>
        <v/>
      </c>
      <c r="AF211" t="str">
        <f>'Program 3'!AE87</f>
        <v/>
      </c>
      <c r="AG211" t="str">
        <f>'Program 3'!AF87</f>
        <v/>
      </c>
      <c r="AH211" t="str">
        <f>'Program 3'!AG87</f>
        <v/>
      </c>
      <c r="AI211" t="str">
        <f>'Program 3'!AH87</f>
        <v/>
      </c>
      <c r="AJ211" t="str">
        <f>'Program 3'!AI87</f>
        <v/>
      </c>
      <c r="AK211" t="str">
        <f>'Program 3'!AJ87</f>
        <v/>
      </c>
      <c r="AL211" t="str">
        <f>'Program 3'!AK87</f>
        <v/>
      </c>
      <c r="AM211" t="str">
        <f>'Program 3'!AL87</f>
        <v/>
      </c>
    </row>
    <row r="212" spans="2:39" x14ac:dyDescent="0.25">
      <c r="B212" t="str">
        <f>IF('Program 3'!A88="","",'Program 3'!A88)</f>
        <v>Program 3</v>
      </c>
      <c r="C212" t="str">
        <f>IF('Program 3'!B88="","",'Program 3'!B88)</f>
        <v/>
      </c>
      <c r="D212" t="str">
        <f>IF('Program 3'!C88="","",'Program 3'!C88)</f>
        <v/>
      </c>
      <c r="E212" t="str">
        <f>IF('Program 3'!D88="","",'Program 3'!D88)</f>
        <v/>
      </c>
      <c r="F212" t="str">
        <f>IF('Program 3'!E88="","",'Program 3'!E88)</f>
        <v/>
      </c>
      <c r="G212" t="str">
        <f>IF('Program 3'!F88="","",'Program 3'!F88)</f>
        <v/>
      </c>
      <c r="H212" t="str">
        <f>IF('Program 3'!G88="","",'Program 3'!G88)</f>
        <v/>
      </c>
      <c r="I212" t="str">
        <f>IF('Program 3'!H88="","",'Program 3'!H88)</f>
        <v/>
      </c>
      <c r="J212" t="str">
        <f>IF('Program 3'!I88="","",'Program 3'!I88)</f>
        <v/>
      </c>
      <c r="K212" t="str">
        <f>IF('Program 3'!J88="","",'Program 3'!J88)</f>
        <v/>
      </c>
      <c r="L212" t="str">
        <f>IF('Program 3'!K88="","",'Program 3'!K88)</f>
        <v/>
      </c>
      <c r="M212" s="63">
        <f>'Program 3'!L88</f>
        <v>0</v>
      </c>
      <c r="N212" s="64">
        <f>'Program 3'!M88</f>
        <v>0</v>
      </c>
      <c r="O212" s="64">
        <f>'Program 3'!N88</f>
        <v>0</v>
      </c>
      <c r="P212" s="64">
        <f>'Program 3'!O88</f>
        <v>0</v>
      </c>
      <c r="Q212" s="64">
        <f>'Program 3'!P88</f>
        <v>0</v>
      </c>
      <c r="R212" s="64">
        <f>'Program 3'!Q88</f>
        <v>0</v>
      </c>
      <c r="S212" s="64">
        <f>'Program 3'!R88</f>
        <v>0</v>
      </c>
      <c r="T212" s="64">
        <f>'Program 3'!S88</f>
        <v>0</v>
      </c>
      <c r="U212" s="64">
        <f>'Program 3'!T88</f>
        <v>0</v>
      </c>
      <c r="V212" s="64">
        <f>'Program 3'!U88</f>
        <v>0</v>
      </c>
      <c r="W212" s="64">
        <f>'Program 3'!V88</f>
        <v>0</v>
      </c>
      <c r="X212" s="64">
        <f>'Program 3'!W88</f>
        <v>0</v>
      </c>
      <c r="Y212" s="64">
        <f>'Program 3'!X88</f>
        <v>0</v>
      </c>
      <c r="Z212" s="64">
        <f>'Program 3'!Y88</f>
        <v>0</v>
      </c>
      <c r="AA212" s="7">
        <f>'Program 3'!Z88</f>
        <v>0</v>
      </c>
      <c r="AB212" t="str">
        <f>'Program 3'!AA88</f>
        <v/>
      </c>
      <c r="AC212" t="str">
        <f>'Program 3'!AB88</f>
        <v/>
      </c>
      <c r="AD212" t="str">
        <f>'Program 3'!AC88</f>
        <v/>
      </c>
      <c r="AE212" t="str">
        <f>'Program 3'!AD88</f>
        <v/>
      </c>
      <c r="AF212" t="str">
        <f>'Program 3'!AE88</f>
        <v/>
      </c>
      <c r="AG212" t="str">
        <f>'Program 3'!AF88</f>
        <v/>
      </c>
      <c r="AH212" t="str">
        <f>'Program 3'!AG88</f>
        <v/>
      </c>
      <c r="AI212" t="str">
        <f>'Program 3'!AH88</f>
        <v/>
      </c>
      <c r="AJ212" t="str">
        <f>'Program 3'!AI88</f>
        <v/>
      </c>
      <c r="AK212" t="str">
        <f>'Program 3'!AJ88</f>
        <v/>
      </c>
      <c r="AL212" t="str">
        <f>'Program 3'!AK88</f>
        <v/>
      </c>
      <c r="AM212" t="str">
        <f>'Program 3'!AL88</f>
        <v/>
      </c>
    </row>
    <row r="213" spans="2:39" x14ac:dyDescent="0.25">
      <c r="B213" t="str">
        <f>IF('Program 3'!A89="","",'Program 3'!A89)</f>
        <v>Program 3</v>
      </c>
      <c r="C213" t="str">
        <f>IF('Program 3'!B89="","",'Program 3'!B89)</f>
        <v/>
      </c>
      <c r="D213" t="str">
        <f>IF('Program 3'!C89="","",'Program 3'!C89)</f>
        <v/>
      </c>
      <c r="E213" t="str">
        <f>IF('Program 3'!D89="","",'Program 3'!D89)</f>
        <v/>
      </c>
      <c r="F213" t="str">
        <f>IF('Program 3'!E89="","",'Program 3'!E89)</f>
        <v/>
      </c>
      <c r="G213" t="str">
        <f>IF('Program 3'!F89="","",'Program 3'!F89)</f>
        <v/>
      </c>
      <c r="H213" t="str">
        <f>IF('Program 3'!G89="","",'Program 3'!G89)</f>
        <v/>
      </c>
      <c r="I213" t="str">
        <f>IF('Program 3'!H89="","",'Program 3'!H89)</f>
        <v/>
      </c>
      <c r="J213" t="str">
        <f>IF('Program 3'!I89="","",'Program 3'!I89)</f>
        <v/>
      </c>
      <c r="K213" t="str">
        <f>IF('Program 3'!J89="","",'Program 3'!J89)</f>
        <v/>
      </c>
      <c r="L213" t="str">
        <f>IF('Program 3'!K89="","",'Program 3'!K89)</f>
        <v/>
      </c>
      <c r="M213" s="63">
        <f>'Program 3'!L89</f>
        <v>0</v>
      </c>
      <c r="N213" s="64">
        <f>'Program 3'!M89</f>
        <v>0</v>
      </c>
      <c r="O213" s="64">
        <f>'Program 3'!N89</f>
        <v>0</v>
      </c>
      <c r="P213" s="64">
        <f>'Program 3'!O89</f>
        <v>0</v>
      </c>
      <c r="Q213" s="64">
        <f>'Program 3'!P89</f>
        <v>0</v>
      </c>
      <c r="R213" s="64">
        <f>'Program 3'!Q89</f>
        <v>0</v>
      </c>
      <c r="S213" s="64">
        <f>'Program 3'!R89</f>
        <v>0</v>
      </c>
      <c r="T213" s="64">
        <f>'Program 3'!S89</f>
        <v>0</v>
      </c>
      <c r="U213" s="64">
        <f>'Program 3'!T89</f>
        <v>0</v>
      </c>
      <c r="V213" s="64">
        <f>'Program 3'!U89</f>
        <v>0</v>
      </c>
      <c r="W213" s="64">
        <f>'Program 3'!V89</f>
        <v>0</v>
      </c>
      <c r="X213" s="64">
        <f>'Program 3'!W89</f>
        <v>0</v>
      </c>
      <c r="Y213" s="64">
        <f>'Program 3'!X89</f>
        <v>0</v>
      </c>
      <c r="Z213" s="64">
        <f>'Program 3'!Y89</f>
        <v>0</v>
      </c>
      <c r="AA213" s="7">
        <f>'Program 3'!Z89</f>
        <v>0</v>
      </c>
      <c r="AB213" t="str">
        <f>'Program 3'!AA89</f>
        <v/>
      </c>
      <c r="AC213" t="str">
        <f>'Program 3'!AB89</f>
        <v/>
      </c>
      <c r="AD213" t="str">
        <f>'Program 3'!AC89</f>
        <v/>
      </c>
      <c r="AE213" t="str">
        <f>'Program 3'!AD89</f>
        <v/>
      </c>
      <c r="AF213" t="str">
        <f>'Program 3'!AE89</f>
        <v/>
      </c>
      <c r="AG213" t="str">
        <f>'Program 3'!AF89</f>
        <v/>
      </c>
      <c r="AH213" t="str">
        <f>'Program 3'!AG89</f>
        <v/>
      </c>
      <c r="AI213" t="str">
        <f>'Program 3'!AH89</f>
        <v/>
      </c>
      <c r="AJ213" t="str">
        <f>'Program 3'!AI89</f>
        <v/>
      </c>
      <c r="AK213" t="str">
        <f>'Program 3'!AJ89</f>
        <v/>
      </c>
      <c r="AL213" t="str">
        <f>'Program 3'!AK89</f>
        <v/>
      </c>
      <c r="AM213" t="str">
        <f>'Program 3'!AL89</f>
        <v/>
      </c>
    </row>
    <row r="214" spans="2:39" x14ac:dyDescent="0.25">
      <c r="B214" t="str">
        <f>IF('Program 3'!A90="","",'Program 3'!A90)</f>
        <v>Program 3</v>
      </c>
      <c r="C214" t="str">
        <f>IF('Program 3'!B90="","",'Program 3'!B90)</f>
        <v/>
      </c>
      <c r="D214" t="str">
        <f>IF('Program 3'!C90="","",'Program 3'!C90)</f>
        <v/>
      </c>
      <c r="E214" t="str">
        <f>IF('Program 3'!D90="","",'Program 3'!D90)</f>
        <v/>
      </c>
      <c r="F214" t="str">
        <f>IF('Program 3'!E90="","",'Program 3'!E90)</f>
        <v/>
      </c>
      <c r="G214" t="str">
        <f>IF('Program 3'!F90="","",'Program 3'!F90)</f>
        <v/>
      </c>
      <c r="H214" t="str">
        <f>IF('Program 3'!G90="","",'Program 3'!G90)</f>
        <v/>
      </c>
      <c r="I214" t="str">
        <f>IF('Program 3'!H90="","",'Program 3'!H90)</f>
        <v/>
      </c>
      <c r="J214" t="str">
        <f>IF('Program 3'!I90="","",'Program 3'!I90)</f>
        <v/>
      </c>
      <c r="K214" t="str">
        <f>IF('Program 3'!J90="","",'Program 3'!J90)</f>
        <v/>
      </c>
      <c r="L214" t="str">
        <f>IF('Program 3'!K90="","",'Program 3'!K90)</f>
        <v/>
      </c>
      <c r="M214" s="63">
        <f>'Program 3'!L90</f>
        <v>0</v>
      </c>
      <c r="N214" s="64">
        <f>'Program 3'!M90</f>
        <v>0</v>
      </c>
      <c r="O214" s="64">
        <f>'Program 3'!N90</f>
        <v>0</v>
      </c>
      <c r="P214" s="64">
        <f>'Program 3'!O90</f>
        <v>0</v>
      </c>
      <c r="Q214" s="64">
        <f>'Program 3'!P90</f>
        <v>0</v>
      </c>
      <c r="R214" s="64">
        <f>'Program 3'!Q90</f>
        <v>0</v>
      </c>
      <c r="S214" s="64">
        <f>'Program 3'!R90</f>
        <v>0</v>
      </c>
      <c r="T214" s="64">
        <f>'Program 3'!S90</f>
        <v>0</v>
      </c>
      <c r="U214" s="64">
        <f>'Program 3'!T90</f>
        <v>0</v>
      </c>
      <c r="V214" s="64">
        <f>'Program 3'!U90</f>
        <v>0</v>
      </c>
      <c r="W214" s="64">
        <f>'Program 3'!V90</f>
        <v>0</v>
      </c>
      <c r="X214" s="64">
        <f>'Program 3'!W90</f>
        <v>0</v>
      </c>
      <c r="Y214" s="64">
        <f>'Program 3'!X90</f>
        <v>0</v>
      </c>
      <c r="Z214" s="64">
        <f>'Program 3'!Y90</f>
        <v>0</v>
      </c>
      <c r="AA214" s="7">
        <f>'Program 3'!Z90</f>
        <v>0</v>
      </c>
      <c r="AB214" t="str">
        <f>'Program 3'!AA90</f>
        <v/>
      </c>
      <c r="AC214" t="str">
        <f>'Program 3'!AB90</f>
        <v/>
      </c>
      <c r="AD214" t="str">
        <f>'Program 3'!AC90</f>
        <v/>
      </c>
      <c r="AE214" t="str">
        <f>'Program 3'!AD90</f>
        <v/>
      </c>
      <c r="AF214" t="str">
        <f>'Program 3'!AE90</f>
        <v/>
      </c>
      <c r="AG214" t="str">
        <f>'Program 3'!AF90</f>
        <v/>
      </c>
      <c r="AH214" t="str">
        <f>'Program 3'!AG90</f>
        <v/>
      </c>
      <c r="AI214" t="str">
        <f>'Program 3'!AH90</f>
        <v/>
      </c>
      <c r="AJ214" t="str">
        <f>'Program 3'!AI90</f>
        <v/>
      </c>
      <c r="AK214" t="str">
        <f>'Program 3'!AJ90</f>
        <v/>
      </c>
      <c r="AL214" t="str">
        <f>'Program 3'!AK90</f>
        <v/>
      </c>
      <c r="AM214" t="str">
        <f>'Program 3'!AL90</f>
        <v/>
      </c>
    </row>
    <row r="215" spans="2:39" x14ac:dyDescent="0.25">
      <c r="B215" t="str">
        <f>IF('Program 3'!A91="","",'Program 3'!A91)</f>
        <v>Program 3</v>
      </c>
      <c r="C215" t="str">
        <f>IF('Program 3'!B91="","",'Program 3'!B91)</f>
        <v/>
      </c>
      <c r="D215" t="str">
        <f>IF('Program 3'!C91="","",'Program 3'!C91)</f>
        <v/>
      </c>
      <c r="E215" t="str">
        <f>IF('Program 3'!D91="","",'Program 3'!D91)</f>
        <v/>
      </c>
      <c r="F215" t="str">
        <f>IF('Program 3'!E91="","",'Program 3'!E91)</f>
        <v/>
      </c>
      <c r="G215" t="str">
        <f>IF('Program 3'!F91="","",'Program 3'!F91)</f>
        <v/>
      </c>
      <c r="H215" t="str">
        <f>IF('Program 3'!G91="","",'Program 3'!G91)</f>
        <v/>
      </c>
      <c r="I215" t="str">
        <f>IF('Program 3'!H91="","",'Program 3'!H91)</f>
        <v/>
      </c>
      <c r="J215" t="str">
        <f>IF('Program 3'!I91="","",'Program 3'!I91)</f>
        <v/>
      </c>
      <c r="K215" t="str">
        <f>IF('Program 3'!J91="","",'Program 3'!J91)</f>
        <v/>
      </c>
      <c r="L215" t="str">
        <f>IF('Program 3'!K91="","",'Program 3'!K91)</f>
        <v/>
      </c>
      <c r="M215" s="63">
        <f>'Program 3'!L91</f>
        <v>0</v>
      </c>
      <c r="N215" s="64">
        <f>'Program 3'!M91</f>
        <v>0</v>
      </c>
      <c r="O215" s="64">
        <f>'Program 3'!N91</f>
        <v>0</v>
      </c>
      <c r="P215" s="64">
        <f>'Program 3'!O91</f>
        <v>0</v>
      </c>
      <c r="Q215" s="64">
        <f>'Program 3'!P91</f>
        <v>0</v>
      </c>
      <c r="R215" s="64">
        <f>'Program 3'!Q91</f>
        <v>0</v>
      </c>
      <c r="S215" s="64">
        <f>'Program 3'!R91</f>
        <v>0</v>
      </c>
      <c r="T215" s="64">
        <f>'Program 3'!S91</f>
        <v>0</v>
      </c>
      <c r="U215" s="64">
        <f>'Program 3'!T91</f>
        <v>0</v>
      </c>
      <c r="V215" s="64">
        <f>'Program 3'!U91</f>
        <v>0</v>
      </c>
      <c r="W215" s="64">
        <f>'Program 3'!V91</f>
        <v>0</v>
      </c>
      <c r="X215" s="64">
        <f>'Program 3'!W91</f>
        <v>0</v>
      </c>
      <c r="Y215" s="64">
        <f>'Program 3'!X91</f>
        <v>0</v>
      </c>
      <c r="Z215" s="64">
        <f>'Program 3'!Y91</f>
        <v>0</v>
      </c>
      <c r="AA215" s="7">
        <f>'Program 3'!Z91</f>
        <v>0</v>
      </c>
      <c r="AB215" t="str">
        <f>'Program 3'!AA91</f>
        <v/>
      </c>
      <c r="AC215" t="str">
        <f>'Program 3'!AB91</f>
        <v/>
      </c>
      <c r="AD215" t="str">
        <f>'Program 3'!AC91</f>
        <v/>
      </c>
      <c r="AE215" t="str">
        <f>'Program 3'!AD91</f>
        <v/>
      </c>
      <c r="AF215" t="str">
        <f>'Program 3'!AE91</f>
        <v/>
      </c>
      <c r="AG215" t="str">
        <f>'Program 3'!AF91</f>
        <v/>
      </c>
      <c r="AH215" t="str">
        <f>'Program 3'!AG91</f>
        <v/>
      </c>
      <c r="AI215" t="str">
        <f>'Program 3'!AH91</f>
        <v/>
      </c>
      <c r="AJ215" t="str">
        <f>'Program 3'!AI91</f>
        <v/>
      </c>
      <c r="AK215" t="str">
        <f>'Program 3'!AJ91</f>
        <v/>
      </c>
      <c r="AL215" t="str">
        <f>'Program 3'!AK91</f>
        <v/>
      </c>
      <c r="AM215" t="str">
        <f>'Program 3'!AL91</f>
        <v/>
      </c>
    </row>
    <row r="216" spans="2:39" x14ac:dyDescent="0.25">
      <c r="B216" t="str">
        <f>IF('Program 3'!A92="","",'Program 3'!A92)</f>
        <v>Program 3</v>
      </c>
      <c r="C216" t="str">
        <f>IF('Program 3'!B92="","",'Program 3'!B92)</f>
        <v/>
      </c>
      <c r="D216" t="str">
        <f>IF('Program 3'!C92="","",'Program 3'!C92)</f>
        <v/>
      </c>
      <c r="E216" t="str">
        <f>IF('Program 3'!D92="","",'Program 3'!D92)</f>
        <v/>
      </c>
      <c r="F216" t="str">
        <f>IF('Program 3'!E92="","",'Program 3'!E92)</f>
        <v/>
      </c>
      <c r="G216" t="str">
        <f>IF('Program 3'!F92="","",'Program 3'!F92)</f>
        <v/>
      </c>
      <c r="H216" t="str">
        <f>IF('Program 3'!G92="","",'Program 3'!G92)</f>
        <v/>
      </c>
      <c r="I216" t="str">
        <f>IF('Program 3'!H92="","",'Program 3'!H92)</f>
        <v/>
      </c>
      <c r="J216" t="str">
        <f>IF('Program 3'!I92="","",'Program 3'!I92)</f>
        <v/>
      </c>
      <c r="K216" t="str">
        <f>IF('Program 3'!J92="","",'Program 3'!J92)</f>
        <v/>
      </c>
      <c r="L216" t="str">
        <f>IF('Program 3'!K92="","",'Program 3'!K92)</f>
        <v/>
      </c>
      <c r="M216" s="63">
        <f>'Program 3'!L92</f>
        <v>0</v>
      </c>
      <c r="N216" s="64">
        <f>'Program 3'!M92</f>
        <v>0</v>
      </c>
      <c r="O216" s="64">
        <f>'Program 3'!N92</f>
        <v>0</v>
      </c>
      <c r="P216" s="64">
        <f>'Program 3'!O92</f>
        <v>0</v>
      </c>
      <c r="Q216" s="64">
        <f>'Program 3'!P92</f>
        <v>0</v>
      </c>
      <c r="R216" s="64">
        <f>'Program 3'!Q92</f>
        <v>0</v>
      </c>
      <c r="S216" s="64">
        <f>'Program 3'!R92</f>
        <v>0</v>
      </c>
      <c r="T216" s="64">
        <f>'Program 3'!S92</f>
        <v>0</v>
      </c>
      <c r="U216" s="64">
        <f>'Program 3'!T92</f>
        <v>0</v>
      </c>
      <c r="V216" s="64">
        <f>'Program 3'!U92</f>
        <v>0</v>
      </c>
      <c r="W216" s="64">
        <f>'Program 3'!V92</f>
        <v>0</v>
      </c>
      <c r="X216" s="64">
        <f>'Program 3'!W92</f>
        <v>0</v>
      </c>
      <c r="Y216" s="64">
        <f>'Program 3'!X92</f>
        <v>0</v>
      </c>
      <c r="Z216" s="64">
        <f>'Program 3'!Y92</f>
        <v>0</v>
      </c>
      <c r="AA216" s="7">
        <f>'Program 3'!Z92</f>
        <v>0</v>
      </c>
      <c r="AB216" t="str">
        <f>'Program 3'!AA92</f>
        <v/>
      </c>
      <c r="AC216" t="str">
        <f>'Program 3'!AB92</f>
        <v/>
      </c>
      <c r="AD216" t="str">
        <f>'Program 3'!AC92</f>
        <v/>
      </c>
      <c r="AE216" t="str">
        <f>'Program 3'!AD92</f>
        <v/>
      </c>
      <c r="AF216" t="str">
        <f>'Program 3'!AE92</f>
        <v/>
      </c>
      <c r="AG216" t="str">
        <f>'Program 3'!AF92</f>
        <v/>
      </c>
      <c r="AH216" t="str">
        <f>'Program 3'!AG92</f>
        <v/>
      </c>
      <c r="AI216" t="str">
        <f>'Program 3'!AH92</f>
        <v/>
      </c>
      <c r="AJ216" t="str">
        <f>'Program 3'!AI92</f>
        <v/>
      </c>
      <c r="AK216" t="str">
        <f>'Program 3'!AJ92</f>
        <v/>
      </c>
      <c r="AL216" t="str">
        <f>'Program 3'!AK92</f>
        <v/>
      </c>
      <c r="AM216" t="str">
        <f>'Program 3'!AL92</f>
        <v/>
      </c>
    </row>
    <row r="217" spans="2:39" x14ac:dyDescent="0.25">
      <c r="B217" t="str">
        <f>IF('Program 3'!A93="","",'Program 3'!A93)</f>
        <v>Program 3</v>
      </c>
      <c r="C217" t="str">
        <f>IF('Program 3'!B93="","",'Program 3'!B93)</f>
        <v/>
      </c>
      <c r="D217" t="str">
        <f>IF('Program 3'!C93="","",'Program 3'!C93)</f>
        <v/>
      </c>
      <c r="E217" t="str">
        <f>IF('Program 3'!D93="","",'Program 3'!D93)</f>
        <v/>
      </c>
      <c r="F217" t="str">
        <f>IF('Program 3'!E93="","",'Program 3'!E93)</f>
        <v/>
      </c>
      <c r="G217" t="str">
        <f>IF('Program 3'!F93="","",'Program 3'!F93)</f>
        <v/>
      </c>
      <c r="H217" t="str">
        <f>IF('Program 3'!G93="","",'Program 3'!G93)</f>
        <v/>
      </c>
      <c r="I217" t="str">
        <f>IF('Program 3'!H93="","",'Program 3'!H93)</f>
        <v/>
      </c>
      <c r="J217" t="str">
        <f>IF('Program 3'!I93="","",'Program 3'!I93)</f>
        <v/>
      </c>
      <c r="K217" t="str">
        <f>IF('Program 3'!J93="","",'Program 3'!J93)</f>
        <v/>
      </c>
      <c r="L217" t="str">
        <f>IF('Program 3'!K93="","",'Program 3'!K93)</f>
        <v/>
      </c>
      <c r="M217" s="63">
        <f>'Program 3'!L93</f>
        <v>0</v>
      </c>
      <c r="N217" s="64">
        <f>'Program 3'!M93</f>
        <v>0</v>
      </c>
      <c r="O217" s="64">
        <f>'Program 3'!N93</f>
        <v>0</v>
      </c>
      <c r="P217" s="64">
        <f>'Program 3'!O93</f>
        <v>0</v>
      </c>
      <c r="Q217" s="64">
        <f>'Program 3'!P93</f>
        <v>0</v>
      </c>
      <c r="R217" s="64">
        <f>'Program 3'!Q93</f>
        <v>0</v>
      </c>
      <c r="S217" s="64">
        <f>'Program 3'!R93</f>
        <v>0</v>
      </c>
      <c r="T217" s="64">
        <f>'Program 3'!S93</f>
        <v>0</v>
      </c>
      <c r="U217" s="64">
        <f>'Program 3'!T93</f>
        <v>0</v>
      </c>
      <c r="V217" s="64">
        <f>'Program 3'!U93</f>
        <v>0</v>
      </c>
      <c r="W217" s="64">
        <f>'Program 3'!V93</f>
        <v>0</v>
      </c>
      <c r="X217" s="64">
        <f>'Program 3'!W93</f>
        <v>0</v>
      </c>
      <c r="Y217" s="64">
        <f>'Program 3'!X93</f>
        <v>0</v>
      </c>
      <c r="Z217" s="64">
        <f>'Program 3'!Y93</f>
        <v>0</v>
      </c>
      <c r="AA217" s="7">
        <f>'Program 3'!Z93</f>
        <v>0</v>
      </c>
      <c r="AB217" t="str">
        <f>'Program 3'!AA93</f>
        <v/>
      </c>
      <c r="AC217" t="str">
        <f>'Program 3'!AB93</f>
        <v/>
      </c>
      <c r="AD217" t="str">
        <f>'Program 3'!AC93</f>
        <v/>
      </c>
      <c r="AE217" t="str">
        <f>'Program 3'!AD93</f>
        <v/>
      </c>
      <c r="AF217" t="str">
        <f>'Program 3'!AE93</f>
        <v/>
      </c>
      <c r="AG217" t="str">
        <f>'Program 3'!AF93</f>
        <v/>
      </c>
      <c r="AH217" t="str">
        <f>'Program 3'!AG93</f>
        <v/>
      </c>
      <c r="AI217" t="str">
        <f>'Program 3'!AH93</f>
        <v/>
      </c>
      <c r="AJ217" t="str">
        <f>'Program 3'!AI93</f>
        <v/>
      </c>
      <c r="AK217" t="str">
        <f>'Program 3'!AJ93</f>
        <v/>
      </c>
      <c r="AL217" t="str">
        <f>'Program 3'!AK93</f>
        <v/>
      </c>
      <c r="AM217" t="str">
        <f>'Program 3'!AL93</f>
        <v/>
      </c>
    </row>
    <row r="218" spans="2:39" x14ac:dyDescent="0.25">
      <c r="B218" t="str">
        <f>IF('Program 3'!A94="","",'Program 3'!A94)</f>
        <v>Program 3</v>
      </c>
      <c r="C218" t="str">
        <f>IF('Program 3'!B94="","",'Program 3'!B94)</f>
        <v/>
      </c>
      <c r="D218" t="str">
        <f>IF('Program 3'!C94="","",'Program 3'!C94)</f>
        <v/>
      </c>
      <c r="E218" t="str">
        <f>IF('Program 3'!D94="","",'Program 3'!D94)</f>
        <v/>
      </c>
      <c r="F218" t="str">
        <f>IF('Program 3'!E94="","",'Program 3'!E94)</f>
        <v/>
      </c>
      <c r="G218" t="str">
        <f>IF('Program 3'!F94="","",'Program 3'!F94)</f>
        <v/>
      </c>
      <c r="H218" t="str">
        <f>IF('Program 3'!G94="","",'Program 3'!G94)</f>
        <v/>
      </c>
      <c r="I218" t="str">
        <f>IF('Program 3'!H94="","",'Program 3'!H94)</f>
        <v/>
      </c>
      <c r="J218" t="str">
        <f>IF('Program 3'!I94="","",'Program 3'!I94)</f>
        <v/>
      </c>
      <c r="K218" t="str">
        <f>IF('Program 3'!J94="","",'Program 3'!J94)</f>
        <v/>
      </c>
      <c r="L218" t="str">
        <f>IF('Program 3'!K94="","",'Program 3'!K94)</f>
        <v/>
      </c>
      <c r="M218" s="63">
        <f>'Program 3'!L94</f>
        <v>0</v>
      </c>
      <c r="N218" s="64">
        <f>'Program 3'!M94</f>
        <v>0</v>
      </c>
      <c r="O218" s="64">
        <f>'Program 3'!N94</f>
        <v>0</v>
      </c>
      <c r="P218" s="64">
        <f>'Program 3'!O94</f>
        <v>0</v>
      </c>
      <c r="Q218" s="64">
        <f>'Program 3'!P94</f>
        <v>0</v>
      </c>
      <c r="R218" s="64">
        <f>'Program 3'!Q94</f>
        <v>0</v>
      </c>
      <c r="S218" s="64">
        <f>'Program 3'!R94</f>
        <v>0</v>
      </c>
      <c r="T218" s="64">
        <f>'Program 3'!S94</f>
        <v>0</v>
      </c>
      <c r="U218" s="64">
        <f>'Program 3'!T94</f>
        <v>0</v>
      </c>
      <c r="V218" s="64">
        <f>'Program 3'!U94</f>
        <v>0</v>
      </c>
      <c r="W218" s="64">
        <f>'Program 3'!V94</f>
        <v>0</v>
      </c>
      <c r="X218" s="64">
        <f>'Program 3'!W94</f>
        <v>0</v>
      </c>
      <c r="Y218" s="64">
        <f>'Program 3'!X94</f>
        <v>0</v>
      </c>
      <c r="Z218" s="64">
        <f>'Program 3'!Y94</f>
        <v>0</v>
      </c>
      <c r="AA218" s="7">
        <f>'Program 3'!Z94</f>
        <v>0</v>
      </c>
      <c r="AB218" t="str">
        <f>'Program 3'!AA94</f>
        <v/>
      </c>
      <c r="AC218" t="str">
        <f>'Program 3'!AB94</f>
        <v/>
      </c>
      <c r="AD218" t="str">
        <f>'Program 3'!AC94</f>
        <v/>
      </c>
      <c r="AE218" t="str">
        <f>'Program 3'!AD94</f>
        <v/>
      </c>
      <c r="AF218" t="str">
        <f>'Program 3'!AE94</f>
        <v/>
      </c>
      <c r="AG218" t="str">
        <f>'Program 3'!AF94</f>
        <v/>
      </c>
      <c r="AH218" t="str">
        <f>'Program 3'!AG94</f>
        <v/>
      </c>
      <c r="AI218" t="str">
        <f>'Program 3'!AH94</f>
        <v/>
      </c>
      <c r="AJ218" t="str">
        <f>'Program 3'!AI94</f>
        <v/>
      </c>
      <c r="AK218" t="str">
        <f>'Program 3'!AJ94</f>
        <v/>
      </c>
      <c r="AL218" t="str">
        <f>'Program 3'!AK94</f>
        <v/>
      </c>
      <c r="AM218" t="str">
        <f>'Program 3'!AL94</f>
        <v/>
      </c>
    </row>
    <row r="219" spans="2:39" x14ac:dyDescent="0.25">
      <c r="B219" t="str">
        <f>IF('Program 3'!A95="","",'Program 3'!A95)</f>
        <v>Program 3</v>
      </c>
      <c r="C219" t="str">
        <f>IF('Program 3'!B95="","",'Program 3'!B95)</f>
        <v/>
      </c>
      <c r="D219" t="str">
        <f>IF('Program 3'!C95="","",'Program 3'!C95)</f>
        <v/>
      </c>
      <c r="E219" t="str">
        <f>IF('Program 3'!D95="","",'Program 3'!D95)</f>
        <v/>
      </c>
      <c r="F219" t="str">
        <f>IF('Program 3'!E95="","",'Program 3'!E95)</f>
        <v/>
      </c>
      <c r="G219" t="str">
        <f>IF('Program 3'!F95="","",'Program 3'!F95)</f>
        <v/>
      </c>
      <c r="H219" t="str">
        <f>IF('Program 3'!G95="","",'Program 3'!G95)</f>
        <v/>
      </c>
      <c r="I219" t="str">
        <f>IF('Program 3'!H95="","",'Program 3'!H95)</f>
        <v/>
      </c>
      <c r="J219" t="str">
        <f>IF('Program 3'!I95="","",'Program 3'!I95)</f>
        <v/>
      </c>
      <c r="K219" t="str">
        <f>IF('Program 3'!J95="","",'Program 3'!J95)</f>
        <v/>
      </c>
      <c r="L219" t="str">
        <f>IF('Program 3'!K95="","",'Program 3'!K95)</f>
        <v/>
      </c>
      <c r="M219" s="63">
        <f>'Program 3'!L95</f>
        <v>0</v>
      </c>
      <c r="N219" s="64">
        <f>'Program 3'!M95</f>
        <v>0</v>
      </c>
      <c r="O219" s="64">
        <f>'Program 3'!N95</f>
        <v>0</v>
      </c>
      <c r="P219" s="64">
        <f>'Program 3'!O95</f>
        <v>0</v>
      </c>
      <c r="Q219" s="64">
        <f>'Program 3'!P95</f>
        <v>0</v>
      </c>
      <c r="R219" s="64">
        <f>'Program 3'!Q95</f>
        <v>0</v>
      </c>
      <c r="S219" s="64">
        <f>'Program 3'!R95</f>
        <v>0</v>
      </c>
      <c r="T219" s="64">
        <f>'Program 3'!S95</f>
        <v>0</v>
      </c>
      <c r="U219" s="64">
        <f>'Program 3'!T95</f>
        <v>0</v>
      </c>
      <c r="V219" s="64">
        <f>'Program 3'!U95</f>
        <v>0</v>
      </c>
      <c r="W219" s="64">
        <f>'Program 3'!V95</f>
        <v>0</v>
      </c>
      <c r="X219" s="64">
        <f>'Program 3'!W95</f>
        <v>0</v>
      </c>
      <c r="Y219" s="64">
        <f>'Program 3'!X95</f>
        <v>0</v>
      </c>
      <c r="Z219" s="64">
        <f>'Program 3'!Y95</f>
        <v>0</v>
      </c>
      <c r="AA219" s="7">
        <f>'Program 3'!Z95</f>
        <v>0</v>
      </c>
      <c r="AB219" t="str">
        <f>'Program 3'!AA95</f>
        <v/>
      </c>
      <c r="AC219" t="str">
        <f>'Program 3'!AB95</f>
        <v/>
      </c>
      <c r="AD219" t="str">
        <f>'Program 3'!AC95</f>
        <v/>
      </c>
      <c r="AE219" t="str">
        <f>'Program 3'!AD95</f>
        <v/>
      </c>
      <c r="AF219" t="str">
        <f>'Program 3'!AE95</f>
        <v/>
      </c>
      <c r="AG219" t="str">
        <f>'Program 3'!AF95</f>
        <v/>
      </c>
      <c r="AH219" t="str">
        <f>'Program 3'!AG95</f>
        <v/>
      </c>
      <c r="AI219" t="str">
        <f>'Program 3'!AH95</f>
        <v/>
      </c>
      <c r="AJ219" t="str">
        <f>'Program 3'!AI95</f>
        <v/>
      </c>
      <c r="AK219" t="str">
        <f>'Program 3'!AJ95</f>
        <v/>
      </c>
      <c r="AL219" t="str">
        <f>'Program 3'!AK95</f>
        <v/>
      </c>
      <c r="AM219" t="str">
        <f>'Program 3'!AL95</f>
        <v/>
      </c>
    </row>
    <row r="220" spans="2:39" x14ac:dyDescent="0.25">
      <c r="B220" t="str">
        <f>IF('Program 3'!A96="","",'Program 3'!A96)</f>
        <v>Program 3</v>
      </c>
      <c r="C220" t="str">
        <f>IF('Program 3'!B96="","",'Program 3'!B96)</f>
        <v/>
      </c>
      <c r="D220" t="str">
        <f>IF('Program 3'!C96="","",'Program 3'!C96)</f>
        <v/>
      </c>
      <c r="E220" t="str">
        <f>IF('Program 3'!D96="","",'Program 3'!D96)</f>
        <v/>
      </c>
      <c r="F220" t="str">
        <f>IF('Program 3'!E96="","",'Program 3'!E96)</f>
        <v/>
      </c>
      <c r="G220" t="str">
        <f>IF('Program 3'!F96="","",'Program 3'!F96)</f>
        <v/>
      </c>
      <c r="H220" t="str">
        <f>IF('Program 3'!G96="","",'Program 3'!G96)</f>
        <v/>
      </c>
      <c r="I220" t="str">
        <f>IF('Program 3'!H96="","",'Program 3'!H96)</f>
        <v/>
      </c>
      <c r="J220" t="str">
        <f>IF('Program 3'!I96="","",'Program 3'!I96)</f>
        <v/>
      </c>
      <c r="K220" t="str">
        <f>IF('Program 3'!J96="","",'Program 3'!J96)</f>
        <v/>
      </c>
      <c r="L220" t="str">
        <f>IF('Program 3'!K96="","",'Program 3'!K96)</f>
        <v/>
      </c>
      <c r="M220" s="63">
        <f>'Program 3'!L96</f>
        <v>0</v>
      </c>
      <c r="N220" s="64">
        <f>'Program 3'!M96</f>
        <v>0</v>
      </c>
      <c r="O220" s="64">
        <f>'Program 3'!N96</f>
        <v>0</v>
      </c>
      <c r="P220" s="64">
        <f>'Program 3'!O96</f>
        <v>0</v>
      </c>
      <c r="Q220" s="64">
        <f>'Program 3'!P96</f>
        <v>0</v>
      </c>
      <c r="R220" s="64">
        <f>'Program 3'!Q96</f>
        <v>0</v>
      </c>
      <c r="S220" s="64">
        <f>'Program 3'!R96</f>
        <v>0</v>
      </c>
      <c r="T220" s="64">
        <f>'Program 3'!S96</f>
        <v>0</v>
      </c>
      <c r="U220" s="64">
        <f>'Program 3'!T96</f>
        <v>0</v>
      </c>
      <c r="V220" s="64">
        <f>'Program 3'!U96</f>
        <v>0</v>
      </c>
      <c r="W220" s="64">
        <f>'Program 3'!V96</f>
        <v>0</v>
      </c>
      <c r="X220" s="64">
        <f>'Program 3'!W96</f>
        <v>0</v>
      </c>
      <c r="Y220" s="64">
        <f>'Program 3'!X96</f>
        <v>0</v>
      </c>
      <c r="Z220" s="64">
        <f>'Program 3'!Y96</f>
        <v>0</v>
      </c>
      <c r="AA220" s="7">
        <f>'Program 3'!Z96</f>
        <v>0</v>
      </c>
      <c r="AB220" t="str">
        <f>'Program 3'!AA96</f>
        <v/>
      </c>
      <c r="AC220" t="str">
        <f>'Program 3'!AB96</f>
        <v/>
      </c>
      <c r="AD220" t="str">
        <f>'Program 3'!AC96</f>
        <v/>
      </c>
      <c r="AE220" t="str">
        <f>'Program 3'!AD96</f>
        <v/>
      </c>
      <c r="AF220" t="str">
        <f>'Program 3'!AE96</f>
        <v/>
      </c>
      <c r="AG220" t="str">
        <f>'Program 3'!AF96</f>
        <v/>
      </c>
      <c r="AH220" t="str">
        <f>'Program 3'!AG96</f>
        <v/>
      </c>
      <c r="AI220" t="str">
        <f>'Program 3'!AH96</f>
        <v/>
      </c>
      <c r="AJ220" t="str">
        <f>'Program 3'!AI96</f>
        <v/>
      </c>
      <c r="AK220" t="str">
        <f>'Program 3'!AJ96</f>
        <v/>
      </c>
      <c r="AL220" t="str">
        <f>'Program 3'!AK96</f>
        <v/>
      </c>
      <c r="AM220" t="str">
        <f>'Program 3'!AL96</f>
        <v/>
      </c>
    </row>
    <row r="221" spans="2:39" x14ac:dyDescent="0.25">
      <c r="B221" t="str">
        <f>IF('Program 3'!A97="","",'Program 3'!A97)</f>
        <v>Program 3</v>
      </c>
      <c r="C221" t="str">
        <f>IF('Program 3'!B97="","",'Program 3'!B97)</f>
        <v/>
      </c>
      <c r="D221" t="str">
        <f>IF('Program 3'!C97="","",'Program 3'!C97)</f>
        <v/>
      </c>
      <c r="E221" t="str">
        <f>IF('Program 3'!D97="","",'Program 3'!D97)</f>
        <v/>
      </c>
      <c r="F221" t="str">
        <f>IF('Program 3'!E97="","",'Program 3'!E97)</f>
        <v/>
      </c>
      <c r="G221" t="str">
        <f>IF('Program 3'!F97="","",'Program 3'!F97)</f>
        <v/>
      </c>
      <c r="H221" t="str">
        <f>IF('Program 3'!G97="","",'Program 3'!G97)</f>
        <v/>
      </c>
      <c r="I221" t="str">
        <f>IF('Program 3'!H97="","",'Program 3'!H97)</f>
        <v/>
      </c>
      <c r="J221" t="str">
        <f>IF('Program 3'!I97="","",'Program 3'!I97)</f>
        <v/>
      </c>
      <c r="K221" t="str">
        <f>IF('Program 3'!J97="","",'Program 3'!J97)</f>
        <v/>
      </c>
      <c r="L221" t="str">
        <f>IF('Program 3'!K97="","",'Program 3'!K97)</f>
        <v/>
      </c>
      <c r="M221" s="63">
        <f>'Program 3'!L97</f>
        <v>0</v>
      </c>
      <c r="N221" s="64">
        <f>'Program 3'!M97</f>
        <v>0</v>
      </c>
      <c r="O221" s="64">
        <f>'Program 3'!N97</f>
        <v>0</v>
      </c>
      <c r="P221" s="64">
        <f>'Program 3'!O97</f>
        <v>0</v>
      </c>
      <c r="Q221" s="64">
        <f>'Program 3'!P97</f>
        <v>0</v>
      </c>
      <c r="R221" s="64">
        <f>'Program 3'!Q97</f>
        <v>0</v>
      </c>
      <c r="S221" s="64">
        <f>'Program 3'!R97</f>
        <v>0</v>
      </c>
      <c r="T221" s="64">
        <f>'Program 3'!S97</f>
        <v>0</v>
      </c>
      <c r="U221" s="64">
        <f>'Program 3'!T97</f>
        <v>0</v>
      </c>
      <c r="V221" s="64">
        <f>'Program 3'!U97</f>
        <v>0</v>
      </c>
      <c r="W221" s="64">
        <f>'Program 3'!V97</f>
        <v>0</v>
      </c>
      <c r="X221" s="64">
        <f>'Program 3'!W97</f>
        <v>0</v>
      </c>
      <c r="Y221" s="64">
        <f>'Program 3'!X97</f>
        <v>0</v>
      </c>
      <c r="Z221" s="64">
        <f>'Program 3'!Y97</f>
        <v>0</v>
      </c>
      <c r="AA221" s="7">
        <f>'Program 3'!Z97</f>
        <v>0</v>
      </c>
      <c r="AB221" t="str">
        <f>'Program 3'!AA97</f>
        <v/>
      </c>
      <c r="AC221" t="str">
        <f>'Program 3'!AB97</f>
        <v/>
      </c>
      <c r="AD221" t="str">
        <f>'Program 3'!AC97</f>
        <v/>
      </c>
      <c r="AE221" t="str">
        <f>'Program 3'!AD97</f>
        <v/>
      </c>
      <c r="AF221" t="str">
        <f>'Program 3'!AE97</f>
        <v/>
      </c>
      <c r="AG221" t="str">
        <f>'Program 3'!AF97</f>
        <v/>
      </c>
      <c r="AH221" t="str">
        <f>'Program 3'!AG97</f>
        <v/>
      </c>
      <c r="AI221" t="str">
        <f>'Program 3'!AH97</f>
        <v/>
      </c>
      <c r="AJ221" t="str">
        <f>'Program 3'!AI97</f>
        <v/>
      </c>
      <c r="AK221" t="str">
        <f>'Program 3'!AJ97</f>
        <v/>
      </c>
      <c r="AL221" t="str">
        <f>'Program 3'!AK97</f>
        <v/>
      </c>
      <c r="AM221" t="str">
        <f>'Program 3'!AL97</f>
        <v/>
      </c>
    </row>
    <row r="222" spans="2:39" x14ac:dyDescent="0.25">
      <c r="B222" t="str">
        <f>IF('Program 3'!A98="","",'Program 3'!A98)</f>
        <v>Program 3</v>
      </c>
      <c r="C222" t="str">
        <f>IF('Program 3'!B98="","",'Program 3'!B98)</f>
        <v/>
      </c>
      <c r="D222" t="str">
        <f>IF('Program 3'!C98="","",'Program 3'!C98)</f>
        <v/>
      </c>
      <c r="E222" t="str">
        <f>IF('Program 3'!D98="","",'Program 3'!D98)</f>
        <v/>
      </c>
      <c r="F222" t="str">
        <f>IF('Program 3'!E98="","",'Program 3'!E98)</f>
        <v/>
      </c>
      <c r="G222" t="str">
        <f>IF('Program 3'!F98="","",'Program 3'!F98)</f>
        <v/>
      </c>
      <c r="H222" t="str">
        <f>IF('Program 3'!G98="","",'Program 3'!G98)</f>
        <v/>
      </c>
      <c r="I222" t="str">
        <f>IF('Program 3'!H98="","",'Program 3'!H98)</f>
        <v/>
      </c>
      <c r="J222" t="str">
        <f>IF('Program 3'!I98="","",'Program 3'!I98)</f>
        <v/>
      </c>
      <c r="K222" t="str">
        <f>IF('Program 3'!J98="","",'Program 3'!J98)</f>
        <v/>
      </c>
      <c r="L222" t="str">
        <f>IF('Program 3'!K98="","",'Program 3'!K98)</f>
        <v/>
      </c>
      <c r="M222" s="63">
        <f>'Program 3'!L98</f>
        <v>0</v>
      </c>
      <c r="N222" s="64">
        <f>'Program 3'!M98</f>
        <v>0</v>
      </c>
      <c r="O222" s="64">
        <f>'Program 3'!N98</f>
        <v>0</v>
      </c>
      <c r="P222" s="64">
        <f>'Program 3'!O98</f>
        <v>0</v>
      </c>
      <c r="Q222" s="64">
        <f>'Program 3'!P98</f>
        <v>0</v>
      </c>
      <c r="R222" s="64">
        <f>'Program 3'!Q98</f>
        <v>0</v>
      </c>
      <c r="S222" s="64">
        <f>'Program 3'!R98</f>
        <v>0</v>
      </c>
      <c r="T222" s="64">
        <f>'Program 3'!S98</f>
        <v>0</v>
      </c>
      <c r="U222" s="64">
        <f>'Program 3'!T98</f>
        <v>0</v>
      </c>
      <c r="V222" s="64">
        <f>'Program 3'!U98</f>
        <v>0</v>
      </c>
      <c r="W222" s="64">
        <f>'Program 3'!V98</f>
        <v>0</v>
      </c>
      <c r="X222" s="64">
        <f>'Program 3'!W98</f>
        <v>0</v>
      </c>
      <c r="Y222" s="64">
        <f>'Program 3'!X98</f>
        <v>0</v>
      </c>
      <c r="Z222" s="64">
        <f>'Program 3'!Y98</f>
        <v>0</v>
      </c>
      <c r="AA222" s="7">
        <f>'Program 3'!Z98</f>
        <v>0</v>
      </c>
      <c r="AB222" t="str">
        <f>'Program 3'!AA98</f>
        <v/>
      </c>
      <c r="AC222" t="str">
        <f>'Program 3'!AB98</f>
        <v/>
      </c>
      <c r="AD222" t="str">
        <f>'Program 3'!AC98</f>
        <v/>
      </c>
      <c r="AE222" t="str">
        <f>'Program 3'!AD98</f>
        <v/>
      </c>
      <c r="AF222" t="str">
        <f>'Program 3'!AE98</f>
        <v/>
      </c>
      <c r="AG222" t="str">
        <f>'Program 3'!AF98</f>
        <v/>
      </c>
      <c r="AH222" t="str">
        <f>'Program 3'!AG98</f>
        <v/>
      </c>
      <c r="AI222" t="str">
        <f>'Program 3'!AH98</f>
        <v/>
      </c>
      <c r="AJ222" t="str">
        <f>'Program 3'!AI98</f>
        <v/>
      </c>
      <c r="AK222" t="str">
        <f>'Program 3'!AJ98</f>
        <v/>
      </c>
      <c r="AL222" t="str">
        <f>'Program 3'!AK98</f>
        <v/>
      </c>
      <c r="AM222" t="str">
        <f>'Program 3'!AL98</f>
        <v/>
      </c>
    </row>
    <row r="223" spans="2:39" x14ac:dyDescent="0.25">
      <c r="B223" t="str">
        <f>IF('Program 3'!A99="","",'Program 3'!A99)</f>
        <v>Program 3</v>
      </c>
      <c r="C223" t="str">
        <f>IF('Program 3'!B99="","",'Program 3'!B99)</f>
        <v/>
      </c>
      <c r="D223" t="str">
        <f>IF('Program 3'!C99="","",'Program 3'!C99)</f>
        <v/>
      </c>
      <c r="E223" t="str">
        <f>IF('Program 3'!D99="","",'Program 3'!D99)</f>
        <v/>
      </c>
      <c r="F223" t="str">
        <f>IF('Program 3'!E99="","",'Program 3'!E99)</f>
        <v/>
      </c>
      <c r="G223" t="str">
        <f>IF('Program 3'!F99="","",'Program 3'!F99)</f>
        <v/>
      </c>
      <c r="H223" t="str">
        <f>IF('Program 3'!G99="","",'Program 3'!G99)</f>
        <v/>
      </c>
      <c r="I223" t="str">
        <f>IF('Program 3'!H99="","",'Program 3'!H99)</f>
        <v/>
      </c>
      <c r="J223" t="str">
        <f>IF('Program 3'!I99="","",'Program 3'!I99)</f>
        <v/>
      </c>
      <c r="K223" t="str">
        <f>IF('Program 3'!J99="","",'Program 3'!J99)</f>
        <v/>
      </c>
      <c r="L223" t="str">
        <f>IF('Program 3'!K99="","",'Program 3'!K99)</f>
        <v/>
      </c>
      <c r="M223" s="63">
        <f>'Program 3'!L99</f>
        <v>0</v>
      </c>
      <c r="N223" s="64">
        <f>'Program 3'!M99</f>
        <v>0</v>
      </c>
      <c r="O223" s="64">
        <f>'Program 3'!N99</f>
        <v>0</v>
      </c>
      <c r="P223" s="64">
        <f>'Program 3'!O99</f>
        <v>0</v>
      </c>
      <c r="Q223" s="64">
        <f>'Program 3'!P99</f>
        <v>0</v>
      </c>
      <c r="R223" s="64">
        <f>'Program 3'!Q99</f>
        <v>0</v>
      </c>
      <c r="S223" s="64">
        <f>'Program 3'!R99</f>
        <v>0</v>
      </c>
      <c r="T223" s="64">
        <f>'Program 3'!S99</f>
        <v>0</v>
      </c>
      <c r="U223" s="64">
        <f>'Program 3'!T99</f>
        <v>0</v>
      </c>
      <c r="V223" s="64">
        <f>'Program 3'!U99</f>
        <v>0</v>
      </c>
      <c r="W223" s="64">
        <f>'Program 3'!V99</f>
        <v>0</v>
      </c>
      <c r="X223" s="64">
        <f>'Program 3'!W99</f>
        <v>0</v>
      </c>
      <c r="Y223" s="64">
        <f>'Program 3'!X99</f>
        <v>0</v>
      </c>
      <c r="Z223" s="64">
        <f>'Program 3'!Y99</f>
        <v>0</v>
      </c>
      <c r="AA223" s="7">
        <f>'Program 3'!Z99</f>
        <v>0</v>
      </c>
      <c r="AB223" t="str">
        <f>'Program 3'!AA99</f>
        <v/>
      </c>
      <c r="AC223" t="str">
        <f>'Program 3'!AB99</f>
        <v/>
      </c>
      <c r="AD223" t="str">
        <f>'Program 3'!AC99</f>
        <v/>
      </c>
      <c r="AE223" t="str">
        <f>'Program 3'!AD99</f>
        <v/>
      </c>
      <c r="AF223" t="str">
        <f>'Program 3'!AE99</f>
        <v/>
      </c>
      <c r="AG223" t="str">
        <f>'Program 3'!AF99</f>
        <v/>
      </c>
      <c r="AH223" t="str">
        <f>'Program 3'!AG99</f>
        <v/>
      </c>
      <c r="AI223" t="str">
        <f>'Program 3'!AH99</f>
        <v/>
      </c>
      <c r="AJ223" t="str">
        <f>'Program 3'!AI99</f>
        <v/>
      </c>
      <c r="AK223" t="str">
        <f>'Program 3'!AJ99</f>
        <v/>
      </c>
      <c r="AL223" t="str">
        <f>'Program 3'!AK99</f>
        <v/>
      </c>
      <c r="AM223" t="str">
        <f>'Program 3'!AL99</f>
        <v/>
      </c>
    </row>
    <row r="224" spans="2:39" x14ac:dyDescent="0.25">
      <c r="B224" t="str">
        <f>IF('Program 3'!A100="","",'Program 3'!A100)</f>
        <v>Program 3</v>
      </c>
      <c r="C224" t="str">
        <f>IF('Program 3'!B100="","",'Program 3'!B100)</f>
        <v/>
      </c>
      <c r="D224" t="str">
        <f>IF('Program 3'!C100="","",'Program 3'!C100)</f>
        <v/>
      </c>
      <c r="E224" t="str">
        <f>IF('Program 3'!D100="","",'Program 3'!D100)</f>
        <v/>
      </c>
      <c r="F224" t="str">
        <f>IF('Program 3'!E100="","",'Program 3'!E100)</f>
        <v/>
      </c>
      <c r="G224" t="str">
        <f>IF('Program 3'!F100="","",'Program 3'!F100)</f>
        <v/>
      </c>
      <c r="H224" t="str">
        <f>IF('Program 3'!G100="","",'Program 3'!G100)</f>
        <v/>
      </c>
      <c r="I224" t="str">
        <f>IF('Program 3'!H100="","",'Program 3'!H100)</f>
        <v/>
      </c>
      <c r="J224" t="str">
        <f>IF('Program 3'!I100="","",'Program 3'!I100)</f>
        <v/>
      </c>
      <c r="K224" t="str">
        <f>IF('Program 3'!J100="","",'Program 3'!J100)</f>
        <v/>
      </c>
      <c r="L224" t="str">
        <f>IF('Program 3'!K100="","",'Program 3'!K100)</f>
        <v/>
      </c>
      <c r="M224" s="63">
        <f>'Program 3'!L100</f>
        <v>0</v>
      </c>
      <c r="N224" s="64">
        <f>'Program 3'!M100</f>
        <v>0</v>
      </c>
      <c r="O224" s="64">
        <f>'Program 3'!N100</f>
        <v>0</v>
      </c>
      <c r="P224" s="64">
        <f>'Program 3'!O100</f>
        <v>0</v>
      </c>
      <c r="Q224" s="64">
        <f>'Program 3'!P100</f>
        <v>0</v>
      </c>
      <c r="R224" s="64">
        <f>'Program 3'!Q100</f>
        <v>0</v>
      </c>
      <c r="S224" s="64">
        <f>'Program 3'!R100</f>
        <v>0</v>
      </c>
      <c r="T224" s="64">
        <f>'Program 3'!S100</f>
        <v>0</v>
      </c>
      <c r="U224" s="64">
        <f>'Program 3'!T100</f>
        <v>0</v>
      </c>
      <c r="V224" s="64">
        <f>'Program 3'!U100</f>
        <v>0</v>
      </c>
      <c r="W224" s="64">
        <f>'Program 3'!V100</f>
        <v>0</v>
      </c>
      <c r="X224" s="64">
        <f>'Program 3'!W100</f>
        <v>0</v>
      </c>
      <c r="Y224" s="64">
        <f>'Program 3'!X100</f>
        <v>0</v>
      </c>
      <c r="Z224" s="64">
        <f>'Program 3'!Y100</f>
        <v>0</v>
      </c>
      <c r="AA224" s="7">
        <f>'Program 3'!Z100</f>
        <v>0</v>
      </c>
      <c r="AB224" t="str">
        <f>'Program 3'!AA100</f>
        <v/>
      </c>
      <c r="AC224" t="str">
        <f>'Program 3'!AB100</f>
        <v/>
      </c>
      <c r="AD224" t="str">
        <f>'Program 3'!AC100</f>
        <v/>
      </c>
      <c r="AE224" t="str">
        <f>'Program 3'!AD100</f>
        <v/>
      </c>
      <c r="AF224" t="str">
        <f>'Program 3'!AE100</f>
        <v/>
      </c>
      <c r="AG224" t="str">
        <f>'Program 3'!AF100</f>
        <v/>
      </c>
      <c r="AH224" t="str">
        <f>'Program 3'!AG100</f>
        <v/>
      </c>
      <c r="AI224" t="str">
        <f>'Program 3'!AH100</f>
        <v/>
      </c>
      <c r="AJ224" t="str">
        <f>'Program 3'!AI100</f>
        <v/>
      </c>
      <c r="AK224" t="str">
        <f>'Program 3'!AJ100</f>
        <v/>
      </c>
      <c r="AL224" t="str">
        <f>'Program 3'!AK100</f>
        <v/>
      </c>
      <c r="AM224" t="str">
        <f>'Program 3'!AL100</f>
        <v/>
      </c>
    </row>
    <row r="225" spans="2:39" x14ac:dyDescent="0.25">
      <c r="B225" t="str">
        <f>IF('Program 3'!A101="","",'Program 3'!A101)</f>
        <v>Program 3</v>
      </c>
      <c r="C225" t="str">
        <f>IF('Program 3'!B101="","",'Program 3'!B101)</f>
        <v/>
      </c>
      <c r="D225" t="str">
        <f>IF('Program 3'!C101="","",'Program 3'!C101)</f>
        <v/>
      </c>
      <c r="E225" t="str">
        <f>IF('Program 3'!D101="","",'Program 3'!D101)</f>
        <v/>
      </c>
      <c r="F225" t="str">
        <f>IF('Program 3'!E101="","",'Program 3'!E101)</f>
        <v/>
      </c>
      <c r="G225" t="str">
        <f>IF('Program 3'!F101="","",'Program 3'!F101)</f>
        <v/>
      </c>
      <c r="H225" t="str">
        <f>IF('Program 3'!G101="","",'Program 3'!G101)</f>
        <v/>
      </c>
      <c r="I225" t="str">
        <f>IF('Program 3'!H101="","",'Program 3'!H101)</f>
        <v/>
      </c>
      <c r="J225" t="str">
        <f>IF('Program 3'!I101="","",'Program 3'!I101)</f>
        <v/>
      </c>
      <c r="K225" t="str">
        <f>IF('Program 3'!J101="","",'Program 3'!J101)</f>
        <v/>
      </c>
      <c r="L225" t="str">
        <f>IF('Program 3'!K101="","",'Program 3'!K101)</f>
        <v/>
      </c>
      <c r="M225" s="63">
        <f>'Program 3'!L101</f>
        <v>0</v>
      </c>
      <c r="N225" s="64">
        <f>'Program 3'!M101</f>
        <v>0</v>
      </c>
      <c r="O225" s="64">
        <f>'Program 3'!N101</f>
        <v>0</v>
      </c>
      <c r="P225" s="64">
        <f>'Program 3'!O101</f>
        <v>0</v>
      </c>
      <c r="Q225" s="64">
        <f>'Program 3'!P101</f>
        <v>0</v>
      </c>
      <c r="R225" s="64">
        <f>'Program 3'!Q101</f>
        <v>0</v>
      </c>
      <c r="S225" s="64">
        <f>'Program 3'!R101</f>
        <v>0</v>
      </c>
      <c r="T225" s="64">
        <f>'Program 3'!S101</f>
        <v>0</v>
      </c>
      <c r="U225" s="64">
        <f>'Program 3'!T101</f>
        <v>0</v>
      </c>
      <c r="V225" s="64">
        <f>'Program 3'!U101</f>
        <v>0</v>
      </c>
      <c r="W225" s="64">
        <f>'Program 3'!V101</f>
        <v>0</v>
      </c>
      <c r="X225" s="64">
        <f>'Program 3'!W101</f>
        <v>0</v>
      </c>
      <c r="Y225" s="64">
        <f>'Program 3'!X101</f>
        <v>0</v>
      </c>
      <c r="Z225" s="64">
        <f>'Program 3'!Y101</f>
        <v>0</v>
      </c>
      <c r="AA225" s="7">
        <f>'Program 3'!Z101</f>
        <v>0</v>
      </c>
      <c r="AB225" t="str">
        <f>'Program 3'!AA101</f>
        <v/>
      </c>
      <c r="AC225" t="str">
        <f>'Program 3'!AB101</f>
        <v/>
      </c>
      <c r="AD225" t="str">
        <f>'Program 3'!AC101</f>
        <v/>
      </c>
      <c r="AE225" t="str">
        <f>'Program 3'!AD101</f>
        <v/>
      </c>
      <c r="AF225" t="str">
        <f>'Program 3'!AE101</f>
        <v/>
      </c>
      <c r="AG225" t="str">
        <f>'Program 3'!AF101</f>
        <v/>
      </c>
      <c r="AH225" t="str">
        <f>'Program 3'!AG101</f>
        <v/>
      </c>
      <c r="AI225" t="str">
        <f>'Program 3'!AH101</f>
        <v/>
      </c>
      <c r="AJ225" t="str">
        <f>'Program 3'!AI101</f>
        <v/>
      </c>
      <c r="AK225" t="str">
        <f>'Program 3'!AJ101</f>
        <v/>
      </c>
      <c r="AL225" t="str">
        <f>'Program 3'!AK101</f>
        <v/>
      </c>
      <c r="AM225" t="str">
        <f>'Program 3'!AL101</f>
        <v/>
      </c>
    </row>
    <row r="226" spans="2:39" x14ac:dyDescent="0.25">
      <c r="B226" t="str">
        <f>IF('Program 3'!A102="","",'Program 3'!A102)</f>
        <v>Program 3</v>
      </c>
      <c r="C226" t="str">
        <f>IF('Program 3'!B102="","",'Program 3'!B102)</f>
        <v/>
      </c>
      <c r="D226" t="str">
        <f>IF('Program 3'!C102="","",'Program 3'!C102)</f>
        <v/>
      </c>
      <c r="E226" t="str">
        <f>IF('Program 3'!D102="","",'Program 3'!D102)</f>
        <v/>
      </c>
      <c r="F226" t="str">
        <f>IF('Program 3'!E102="","",'Program 3'!E102)</f>
        <v/>
      </c>
      <c r="G226" t="str">
        <f>IF('Program 3'!F102="","",'Program 3'!F102)</f>
        <v/>
      </c>
      <c r="H226" t="str">
        <f>IF('Program 3'!G102="","",'Program 3'!G102)</f>
        <v/>
      </c>
      <c r="I226" t="str">
        <f>IF('Program 3'!H102="","",'Program 3'!H102)</f>
        <v/>
      </c>
      <c r="J226" t="str">
        <f>IF('Program 3'!I102="","",'Program 3'!I102)</f>
        <v/>
      </c>
      <c r="K226" t="str">
        <f>IF('Program 3'!J102="","",'Program 3'!J102)</f>
        <v/>
      </c>
      <c r="L226" t="str">
        <f>IF('Program 3'!K102="","",'Program 3'!K102)</f>
        <v/>
      </c>
      <c r="M226" s="63">
        <f>'Program 3'!L102</f>
        <v>0</v>
      </c>
      <c r="N226" s="64">
        <f>'Program 3'!M102</f>
        <v>0</v>
      </c>
      <c r="O226" s="64">
        <f>'Program 3'!N102</f>
        <v>0</v>
      </c>
      <c r="P226" s="64">
        <f>'Program 3'!O102</f>
        <v>0</v>
      </c>
      <c r="Q226" s="64">
        <f>'Program 3'!P102</f>
        <v>0</v>
      </c>
      <c r="R226" s="64">
        <f>'Program 3'!Q102</f>
        <v>0</v>
      </c>
      <c r="S226" s="64">
        <f>'Program 3'!R102</f>
        <v>0</v>
      </c>
      <c r="T226" s="64">
        <f>'Program 3'!S102</f>
        <v>0</v>
      </c>
      <c r="U226" s="64">
        <f>'Program 3'!T102</f>
        <v>0</v>
      </c>
      <c r="V226" s="64">
        <f>'Program 3'!U102</f>
        <v>0</v>
      </c>
      <c r="W226" s="64">
        <f>'Program 3'!V102</f>
        <v>0</v>
      </c>
      <c r="X226" s="64">
        <f>'Program 3'!W102</f>
        <v>0</v>
      </c>
      <c r="Y226" s="64">
        <f>'Program 3'!X102</f>
        <v>0</v>
      </c>
      <c r="Z226" s="64">
        <f>'Program 3'!Y102</f>
        <v>0</v>
      </c>
      <c r="AA226" s="7">
        <f>'Program 3'!Z102</f>
        <v>0</v>
      </c>
      <c r="AB226" t="str">
        <f>'Program 3'!AA102</f>
        <v/>
      </c>
      <c r="AC226" t="str">
        <f>'Program 3'!AB102</f>
        <v/>
      </c>
      <c r="AD226" t="str">
        <f>'Program 3'!AC102</f>
        <v/>
      </c>
      <c r="AE226" t="str">
        <f>'Program 3'!AD102</f>
        <v/>
      </c>
      <c r="AF226" t="str">
        <f>'Program 3'!AE102</f>
        <v/>
      </c>
      <c r="AG226" t="str">
        <f>'Program 3'!AF102</f>
        <v/>
      </c>
      <c r="AH226" t="str">
        <f>'Program 3'!AG102</f>
        <v/>
      </c>
      <c r="AI226" t="str">
        <f>'Program 3'!AH102</f>
        <v/>
      </c>
      <c r="AJ226" t="str">
        <f>'Program 3'!AI102</f>
        <v/>
      </c>
      <c r="AK226" t="str">
        <f>'Program 3'!AJ102</f>
        <v/>
      </c>
      <c r="AL226" t="str">
        <f>'Program 3'!AK102</f>
        <v/>
      </c>
      <c r="AM226" t="str">
        <f>'Program 3'!AL102</f>
        <v/>
      </c>
    </row>
    <row r="227" spans="2:39" x14ac:dyDescent="0.25">
      <c r="B227" t="str">
        <f>IF('Program 3'!A103="","",'Program 3'!A103)</f>
        <v>Program 3</v>
      </c>
      <c r="C227" t="str">
        <f>IF('Program 3'!B103="","",'Program 3'!B103)</f>
        <v/>
      </c>
      <c r="D227" t="str">
        <f>IF('Program 3'!C103="","",'Program 3'!C103)</f>
        <v/>
      </c>
      <c r="E227" t="str">
        <f>IF('Program 3'!D103="","",'Program 3'!D103)</f>
        <v/>
      </c>
      <c r="F227" t="str">
        <f>IF('Program 3'!E103="","",'Program 3'!E103)</f>
        <v/>
      </c>
      <c r="G227" t="str">
        <f>IF('Program 3'!F103="","",'Program 3'!F103)</f>
        <v/>
      </c>
      <c r="H227" t="str">
        <f>IF('Program 3'!G103="","",'Program 3'!G103)</f>
        <v/>
      </c>
      <c r="I227" t="str">
        <f>IF('Program 3'!H103="","",'Program 3'!H103)</f>
        <v/>
      </c>
      <c r="J227" t="str">
        <f>IF('Program 3'!I103="","",'Program 3'!I103)</f>
        <v/>
      </c>
      <c r="K227" t="str">
        <f>IF('Program 3'!J103="","",'Program 3'!J103)</f>
        <v/>
      </c>
      <c r="L227" t="str">
        <f>IF('Program 3'!K103="","",'Program 3'!K103)</f>
        <v/>
      </c>
      <c r="M227" s="63">
        <f>'Program 3'!L103</f>
        <v>0</v>
      </c>
      <c r="N227" s="64">
        <f>'Program 3'!M103</f>
        <v>0</v>
      </c>
      <c r="O227" s="64">
        <f>'Program 3'!N103</f>
        <v>0</v>
      </c>
      <c r="P227" s="64">
        <f>'Program 3'!O103</f>
        <v>0</v>
      </c>
      <c r="Q227" s="64">
        <f>'Program 3'!P103</f>
        <v>0</v>
      </c>
      <c r="R227" s="64">
        <f>'Program 3'!Q103</f>
        <v>0</v>
      </c>
      <c r="S227" s="64">
        <f>'Program 3'!R103</f>
        <v>0</v>
      </c>
      <c r="T227" s="64">
        <f>'Program 3'!S103</f>
        <v>0</v>
      </c>
      <c r="U227" s="64">
        <f>'Program 3'!T103</f>
        <v>0</v>
      </c>
      <c r="V227" s="64">
        <f>'Program 3'!U103</f>
        <v>0</v>
      </c>
      <c r="W227" s="64">
        <f>'Program 3'!V103</f>
        <v>0</v>
      </c>
      <c r="X227" s="64">
        <f>'Program 3'!W103</f>
        <v>0</v>
      </c>
      <c r="Y227" s="64">
        <f>'Program 3'!X103</f>
        <v>0</v>
      </c>
      <c r="Z227" s="64">
        <f>'Program 3'!Y103</f>
        <v>0</v>
      </c>
      <c r="AA227" s="7">
        <f>'Program 3'!Z103</f>
        <v>0</v>
      </c>
      <c r="AB227" t="str">
        <f>'Program 3'!AA103</f>
        <v/>
      </c>
      <c r="AC227" t="str">
        <f>'Program 3'!AB103</f>
        <v/>
      </c>
      <c r="AD227" t="str">
        <f>'Program 3'!AC103</f>
        <v/>
      </c>
      <c r="AE227" t="str">
        <f>'Program 3'!AD103</f>
        <v/>
      </c>
      <c r="AF227" t="str">
        <f>'Program 3'!AE103</f>
        <v/>
      </c>
      <c r="AG227" t="str">
        <f>'Program 3'!AF103</f>
        <v/>
      </c>
      <c r="AH227" t="str">
        <f>'Program 3'!AG103</f>
        <v/>
      </c>
      <c r="AI227" t="str">
        <f>'Program 3'!AH103</f>
        <v/>
      </c>
      <c r="AJ227" t="str">
        <f>'Program 3'!AI103</f>
        <v/>
      </c>
      <c r="AK227" t="str">
        <f>'Program 3'!AJ103</f>
        <v/>
      </c>
      <c r="AL227" t="str">
        <f>'Program 3'!AK103</f>
        <v/>
      </c>
      <c r="AM227" t="str">
        <f>'Program 3'!AL103</f>
        <v/>
      </c>
    </row>
    <row r="228" spans="2:39" x14ac:dyDescent="0.25">
      <c r="B228" t="str">
        <f>IF('Program 4'!A29="","",'Program 4'!A29)</f>
        <v>Program 4</v>
      </c>
      <c r="C228" t="str">
        <f>IF('Program 4'!B29="","",'Program 4'!B29)</f>
        <v>Allen Iverson</v>
      </c>
      <c r="D228" t="str">
        <f>IF('Program 4'!C29="","",'Program 4'!C29)</f>
        <v>Systems Analyst</v>
      </c>
      <c r="E228" t="str">
        <f>IF('Program 4'!D29="","",'Program 4'!D29)</f>
        <v>Employee</v>
      </c>
      <c r="F228" t="str">
        <f>IF('Program 4'!E29="","",'Program 4'!E29)</f>
        <v/>
      </c>
      <c r="G228" t="str">
        <f>IF('Program 4'!F29="","",'Program 4'!F29)</f>
        <v>Jersey City</v>
      </c>
      <c r="H228" t="str">
        <f>IF('Program 4'!G29="","",'Program 4'!G29)</f>
        <v>New Jersey</v>
      </c>
      <c r="I228" t="str">
        <f>IF('Program 4'!H29="","",'Program 4'!H29)</f>
        <v>United States</v>
      </c>
      <c r="J228">
        <f>IF('Program 4'!I29="","",'Program 4'!I29)</f>
        <v>42072</v>
      </c>
      <c r="K228" t="str">
        <f>IF('Program 4'!J29="","",'Program 4'!J29)</f>
        <v/>
      </c>
      <c r="L228" t="str">
        <f>IF('Program 4'!K29="","",'Program 4'!K29)</f>
        <v/>
      </c>
      <c r="M228" s="63">
        <f>'Program 4'!L29</f>
        <v>95</v>
      </c>
      <c r="N228" s="64">
        <f>'Program 4'!M29</f>
        <v>176</v>
      </c>
      <c r="O228" s="64">
        <f>'Program 4'!N29</f>
        <v>160</v>
      </c>
      <c r="P228" s="64">
        <f>'Program 4'!O29</f>
        <v>176</v>
      </c>
      <c r="Q228" s="64">
        <f>'Program 4'!P29</f>
        <v>176</v>
      </c>
      <c r="R228" s="64">
        <f>'Program 4'!Q29</f>
        <v>168</v>
      </c>
      <c r="S228" s="64">
        <f>'Program 4'!R29</f>
        <v>176</v>
      </c>
      <c r="T228" s="64">
        <f>'Program 4'!S29</f>
        <v>184</v>
      </c>
      <c r="U228" s="64">
        <f>'Program 4'!T29</f>
        <v>168</v>
      </c>
      <c r="V228" s="64">
        <f>'Program 4'!U29</f>
        <v>176</v>
      </c>
      <c r="W228" s="64">
        <f>'Program 4'!V29</f>
        <v>176</v>
      </c>
      <c r="X228" s="64">
        <f>'Program 4'!W29</f>
        <v>168</v>
      </c>
      <c r="Y228" s="64">
        <f>'Program 4'!X29</f>
        <v>184</v>
      </c>
      <c r="Z228" s="64">
        <f>'Program 4'!Y29</f>
        <v>2088</v>
      </c>
      <c r="AA228" s="7">
        <f>'Program 4'!Z29</f>
        <v>198360</v>
      </c>
      <c r="AB228" t="str">
        <f>'Program 4'!AA29</f>
        <v/>
      </c>
      <c r="AC228" t="str">
        <f>'Program 4'!AB29</f>
        <v/>
      </c>
      <c r="AD228" t="str">
        <f>'Program 4'!AC29</f>
        <v/>
      </c>
      <c r="AE228" t="str">
        <f>'Program 4'!AD29</f>
        <v/>
      </c>
      <c r="AF228" t="str">
        <f>'Program 4'!AE29</f>
        <v/>
      </c>
      <c r="AG228" t="str">
        <f>'Program 4'!AF29</f>
        <v/>
      </c>
      <c r="AH228" t="str">
        <f>'Program 4'!AG29</f>
        <v/>
      </c>
      <c r="AI228" t="str">
        <f>'Program 4'!AH29</f>
        <v/>
      </c>
      <c r="AJ228" t="str">
        <f>'Program 4'!AI29</f>
        <v/>
      </c>
      <c r="AK228" t="str">
        <f>'Program 4'!AJ29</f>
        <v/>
      </c>
      <c r="AL228" t="str">
        <f>'Program 4'!AK29</f>
        <v/>
      </c>
      <c r="AM228" t="str">
        <f>'Program 4'!AL29</f>
        <v/>
      </c>
    </row>
    <row r="229" spans="2:39" x14ac:dyDescent="0.25">
      <c r="B229" t="str">
        <f>IF('Program 4'!A30="","",'Program 4'!A30)</f>
        <v>Program 4</v>
      </c>
      <c r="C229" t="str">
        <f>IF('Program 4'!B30="","",'Program 4'!B30)</f>
        <v>Bill Russell</v>
      </c>
      <c r="D229" t="str">
        <f>IF('Program 4'!C30="","",'Program 4'!C30)</f>
        <v>Scrum Master</v>
      </c>
      <c r="E229" t="str">
        <f>IF('Program 4'!D30="","",'Program 4'!D30)</f>
        <v>Employee</v>
      </c>
      <c r="F229" t="str">
        <f>IF('Program 4'!E30="","",'Program 4'!E30)</f>
        <v/>
      </c>
      <c r="G229" t="str">
        <f>IF('Program 4'!F30="","",'Program 4'!F30)</f>
        <v>Raleigh</v>
      </c>
      <c r="H229" t="str">
        <f>IF('Program 4'!G30="","",'Program 4'!G30)</f>
        <v>North Carolina</v>
      </c>
      <c r="I229" t="str">
        <f>IF('Program 4'!H30="","",'Program 4'!H30)</f>
        <v>United States</v>
      </c>
      <c r="J229">
        <f>IF('Program 4'!I30="","",'Program 4'!I30)</f>
        <v>45768</v>
      </c>
      <c r="K229" t="str">
        <f>IF('Program 4'!J30="","",'Program 4'!J30)</f>
        <v/>
      </c>
      <c r="L229" t="str">
        <f>IF('Program 4'!K30="","",'Program 4'!K30)</f>
        <v/>
      </c>
      <c r="M229" s="63">
        <f>'Program 4'!L30</f>
        <v>95</v>
      </c>
      <c r="N229" s="64">
        <f>'Program 4'!M30</f>
        <v>176</v>
      </c>
      <c r="O229" s="64">
        <f>'Program 4'!N30</f>
        <v>160</v>
      </c>
      <c r="P229" s="64">
        <f>'Program 4'!O30</f>
        <v>176</v>
      </c>
      <c r="Q229" s="64">
        <f>'Program 4'!P30</f>
        <v>176</v>
      </c>
      <c r="R229" s="64">
        <f>'Program 4'!Q30</f>
        <v>168</v>
      </c>
      <c r="S229" s="64">
        <f>'Program 4'!R30</f>
        <v>176</v>
      </c>
      <c r="T229" s="64">
        <f>'Program 4'!S30</f>
        <v>184</v>
      </c>
      <c r="U229" s="64">
        <f>'Program 4'!T30</f>
        <v>168</v>
      </c>
      <c r="V229" s="64">
        <f>'Program 4'!U30</f>
        <v>176</v>
      </c>
      <c r="W229" s="64">
        <f>'Program 4'!V30</f>
        <v>176</v>
      </c>
      <c r="X229" s="64">
        <f>'Program 4'!W30</f>
        <v>168</v>
      </c>
      <c r="Y229" s="64">
        <f>'Program 4'!X30</f>
        <v>184</v>
      </c>
      <c r="Z229" s="64">
        <f>'Program 4'!Y30</f>
        <v>2088</v>
      </c>
      <c r="AA229" s="7">
        <f>'Program 4'!Z30</f>
        <v>198360</v>
      </c>
      <c r="AB229" t="str">
        <f>'Program 4'!AA30</f>
        <v/>
      </c>
      <c r="AC229" t="str">
        <f>'Program 4'!AB30</f>
        <v/>
      </c>
      <c r="AD229" t="str">
        <f>'Program 4'!AC30</f>
        <v/>
      </c>
      <c r="AE229" t="str">
        <f>'Program 4'!AD30</f>
        <v/>
      </c>
      <c r="AF229" t="str">
        <f>'Program 4'!AE30</f>
        <v/>
      </c>
      <c r="AG229" t="str">
        <f>'Program 4'!AF30</f>
        <v/>
      </c>
      <c r="AH229" t="str">
        <f>'Program 4'!AG30</f>
        <v/>
      </c>
      <c r="AI229" t="str">
        <f>'Program 4'!AH30</f>
        <v/>
      </c>
      <c r="AJ229" t="str">
        <f>'Program 4'!AI30</f>
        <v/>
      </c>
      <c r="AK229" t="str">
        <f>'Program 4'!AJ30</f>
        <v/>
      </c>
      <c r="AL229" t="str">
        <f>'Program 4'!AK30</f>
        <v/>
      </c>
      <c r="AM229" t="str">
        <f>'Program 4'!AL30</f>
        <v/>
      </c>
    </row>
    <row r="230" spans="2:39" x14ac:dyDescent="0.25">
      <c r="B230" t="str">
        <f>IF('Program 4'!A31="","",'Program 4'!A31)</f>
        <v>Program 4</v>
      </c>
      <c r="C230" t="str">
        <f>IF('Program 4'!B31="","",'Program 4'!B31)</f>
        <v>Bill Walton</v>
      </c>
      <c r="D230" t="str">
        <f>IF('Program 4'!C31="","",'Program 4'!C31)</f>
        <v>Business Analyst</v>
      </c>
      <c r="E230" t="str">
        <f>IF('Program 4'!D31="","",'Program 4'!D31)</f>
        <v>Employee</v>
      </c>
      <c r="F230" t="str">
        <f>IF('Program 4'!E31="","",'Program 4'!E31)</f>
        <v/>
      </c>
      <c r="G230" t="str">
        <f>IF('Program 4'!F31="","",'Program 4'!F31)</f>
        <v>Cebu</v>
      </c>
      <c r="H230" t="str">
        <f>IF('Program 4'!G31="","",'Program 4'!G31)</f>
        <v>Cebu</v>
      </c>
      <c r="I230" t="str">
        <f>IF('Program 4'!H31="","",'Program 4'!H31)</f>
        <v>Philippines</v>
      </c>
      <c r="J230">
        <f>IF('Program 4'!I31="","",'Program 4'!I31)</f>
        <v>42387</v>
      </c>
      <c r="K230" t="str">
        <f>IF('Program 4'!J31="","",'Program 4'!J31)</f>
        <v/>
      </c>
      <c r="L230" t="str">
        <f>IF('Program 4'!K31="","",'Program 4'!K31)</f>
        <v/>
      </c>
      <c r="M230" s="63">
        <f>'Program 4'!L31</f>
        <v>35</v>
      </c>
      <c r="N230" s="64">
        <f>'Program 4'!M31</f>
        <v>176</v>
      </c>
      <c r="O230" s="64">
        <f>'Program 4'!N31</f>
        <v>160</v>
      </c>
      <c r="P230" s="64">
        <f>'Program 4'!O31</f>
        <v>176</v>
      </c>
      <c r="Q230" s="64">
        <f>'Program 4'!P31</f>
        <v>176</v>
      </c>
      <c r="R230" s="64">
        <f>'Program 4'!Q31</f>
        <v>168</v>
      </c>
      <c r="S230" s="64">
        <f>'Program 4'!R31</f>
        <v>176</v>
      </c>
      <c r="T230" s="64">
        <f>'Program 4'!S31</f>
        <v>184</v>
      </c>
      <c r="U230" s="64">
        <f>'Program 4'!T31</f>
        <v>168</v>
      </c>
      <c r="V230" s="64">
        <f>'Program 4'!U31</f>
        <v>176</v>
      </c>
      <c r="W230" s="64">
        <f>'Program 4'!V31</f>
        <v>176</v>
      </c>
      <c r="X230" s="64">
        <f>'Program 4'!W31</f>
        <v>168</v>
      </c>
      <c r="Y230" s="64">
        <f>'Program 4'!X31</f>
        <v>184</v>
      </c>
      <c r="Z230" s="64">
        <f>'Program 4'!Y31</f>
        <v>2088</v>
      </c>
      <c r="AA230" s="7">
        <f>'Program 4'!Z31</f>
        <v>73080</v>
      </c>
      <c r="AB230" t="str">
        <f>'Program 4'!AA31</f>
        <v/>
      </c>
      <c r="AC230" t="str">
        <f>'Program 4'!AB31</f>
        <v/>
      </c>
      <c r="AD230" t="str">
        <f>'Program 4'!AC31</f>
        <v/>
      </c>
      <c r="AE230" t="str">
        <f>'Program 4'!AD31</f>
        <v/>
      </c>
      <c r="AF230" t="str">
        <f>'Program 4'!AE31</f>
        <v/>
      </c>
      <c r="AG230" t="str">
        <f>'Program 4'!AF31</f>
        <v/>
      </c>
      <c r="AH230" t="str">
        <f>'Program 4'!AG31</f>
        <v/>
      </c>
      <c r="AI230" t="str">
        <f>'Program 4'!AH31</f>
        <v/>
      </c>
      <c r="AJ230" t="str">
        <f>'Program 4'!AI31</f>
        <v/>
      </c>
      <c r="AK230" t="str">
        <f>'Program 4'!AJ31</f>
        <v/>
      </c>
      <c r="AL230" t="str">
        <f>'Program 4'!AK31</f>
        <v/>
      </c>
      <c r="AM230" t="str">
        <f>'Program 4'!AL31</f>
        <v/>
      </c>
    </row>
    <row r="231" spans="2:39" x14ac:dyDescent="0.25">
      <c r="B231" t="str">
        <f>IF('Program 4'!A32="","",'Program 4'!A32)</f>
        <v>Program 4</v>
      </c>
      <c r="C231" t="str">
        <f>IF('Program 4'!B32="","",'Program 4'!B32)</f>
        <v>Bob Cousy</v>
      </c>
      <c r="D231" t="str">
        <f>IF('Program 4'!C32="","",'Program 4'!C32)</f>
        <v>Project Manager</v>
      </c>
      <c r="E231" t="str">
        <f>IF('Program 4'!D32="","",'Program 4'!D32)</f>
        <v>Employee</v>
      </c>
      <c r="F231" t="str">
        <f>IF('Program 4'!E32="","",'Program 4'!E32)</f>
        <v/>
      </c>
      <c r="G231" t="str">
        <f>IF('Program 4'!F32="","",'Program 4'!F32)</f>
        <v>Manila</v>
      </c>
      <c r="H231" t="str">
        <f>IF('Program 4'!G32="","",'Program 4'!G32)</f>
        <v>Metro Manila</v>
      </c>
      <c r="I231" t="str">
        <f>IF('Program 4'!H32="","",'Program 4'!H32)</f>
        <v>Philippines</v>
      </c>
      <c r="J231">
        <f>IF('Program 4'!I32="","",'Program 4'!I32)</f>
        <v>43740</v>
      </c>
      <c r="K231" t="str">
        <f>IF('Program 4'!J32="","",'Program 4'!J32)</f>
        <v/>
      </c>
      <c r="L231" t="str">
        <f>IF('Program 4'!K32="","",'Program 4'!K32)</f>
        <v/>
      </c>
      <c r="M231" s="63">
        <f>'Program 4'!L32</f>
        <v>35</v>
      </c>
      <c r="N231" s="64">
        <f>'Program 4'!M32</f>
        <v>176</v>
      </c>
      <c r="O231" s="64">
        <f>'Program 4'!N32</f>
        <v>160</v>
      </c>
      <c r="P231" s="64">
        <f>'Program 4'!O32</f>
        <v>176</v>
      </c>
      <c r="Q231" s="64">
        <f>'Program 4'!P32</f>
        <v>176</v>
      </c>
      <c r="R231" s="64">
        <f>'Program 4'!Q32</f>
        <v>168</v>
      </c>
      <c r="S231" s="64">
        <f>'Program 4'!R32</f>
        <v>176</v>
      </c>
      <c r="T231" s="64">
        <f>'Program 4'!S32</f>
        <v>184</v>
      </c>
      <c r="U231" s="64">
        <f>'Program 4'!T32</f>
        <v>168</v>
      </c>
      <c r="V231" s="64">
        <f>'Program 4'!U32</f>
        <v>176</v>
      </c>
      <c r="W231" s="64">
        <f>'Program 4'!V32</f>
        <v>176</v>
      </c>
      <c r="X231" s="64">
        <f>'Program 4'!W32</f>
        <v>168</v>
      </c>
      <c r="Y231" s="64">
        <f>'Program 4'!X32</f>
        <v>184</v>
      </c>
      <c r="Z231" s="64">
        <f>'Program 4'!Y32</f>
        <v>2088</v>
      </c>
      <c r="AA231" s="7">
        <f>'Program 4'!Z32</f>
        <v>73080</v>
      </c>
      <c r="AB231" t="str">
        <f>'Program 4'!AA32</f>
        <v/>
      </c>
      <c r="AC231" t="str">
        <f>'Program 4'!AB32</f>
        <v/>
      </c>
      <c r="AD231" t="str">
        <f>'Program 4'!AC32</f>
        <v/>
      </c>
      <c r="AE231" t="str">
        <f>'Program 4'!AD32</f>
        <v/>
      </c>
      <c r="AF231" t="str">
        <f>'Program 4'!AE32</f>
        <v/>
      </c>
      <c r="AG231" t="str">
        <f>'Program 4'!AF32</f>
        <v/>
      </c>
      <c r="AH231" t="str">
        <f>'Program 4'!AG32</f>
        <v/>
      </c>
      <c r="AI231" t="str">
        <f>'Program 4'!AH32</f>
        <v/>
      </c>
      <c r="AJ231" t="str">
        <f>'Program 4'!AI32</f>
        <v/>
      </c>
      <c r="AK231" t="str">
        <f>'Program 4'!AJ32</f>
        <v/>
      </c>
      <c r="AL231" t="str">
        <f>'Program 4'!AK32</f>
        <v/>
      </c>
      <c r="AM231" t="str">
        <f>'Program 4'!AL32</f>
        <v/>
      </c>
    </row>
    <row r="232" spans="2:39" x14ac:dyDescent="0.25">
      <c r="B232" t="str">
        <f>IF('Program 4'!A33="","",'Program 4'!A33)</f>
        <v>Program 4</v>
      </c>
      <c r="C232" t="str">
        <f>IF('Program 4'!B33="","",'Program 4'!B33)</f>
        <v>Bob Pettit</v>
      </c>
      <c r="D232" t="str">
        <f>IF('Program 4'!C33="","",'Program 4'!C33)</f>
        <v>Architect</v>
      </c>
      <c r="E232" t="str">
        <f>IF('Program 4'!D33="","",'Program 4'!D33)</f>
        <v>Employee</v>
      </c>
      <c r="F232" t="str">
        <f>IF('Program 4'!E33="","",'Program 4'!E33)</f>
        <v/>
      </c>
      <c r="G232" t="str">
        <f>IF('Program 4'!F33="","",'Program 4'!F33)</f>
        <v>Bangalore</v>
      </c>
      <c r="H232" t="str">
        <f>IF('Program 4'!G33="","",'Program 4'!G33)</f>
        <v>Karnataka</v>
      </c>
      <c r="I232" t="str">
        <f>IF('Program 4'!H33="","",'Program 4'!H33)</f>
        <v>India</v>
      </c>
      <c r="J232">
        <f>IF('Program 4'!I33="","",'Program 4'!I33)</f>
        <v>42814</v>
      </c>
      <c r="K232" t="str">
        <f>IF('Program 4'!J33="","",'Program 4'!J33)</f>
        <v/>
      </c>
      <c r="L232" t="str">
        <f>IF('Program 4'!K33="","",'Program 4'!K33)</f>
        <v/>
      </c>
      <c r="M232" s="63">
        <f>'Program 4'!L33</f>
        <v>35</v>
      </c>
      <c r="N232" s="64">
        <f>'Program 4'!M33</f>
        <v>176</v>
      </c>
      <c r="O232" s="64">
        <f>'Program 4'!N33</f>
        <v>160</v>
      </c>
      <c r="P232" s="64">
        <f>'Program 4'!O33</f>
        <v>176</v>
      </c>
      <c r="Q232" s="64">
        <f>'Program 4'!P33</f>
        <v>176</v>
      </c>
      <c r="R232" s="64">
        <f>'Program 4'!Q33</f>
        <v>168</v>
      </c>
      <c r="S232" s="64">
        <f>'Program 4'!R33</f>
        <v>176</v>
      </c>
      <c r="T232" s="64">
        <f>'Program 4'!S33</f>
        <v>184</v>
      </c>
      <c r="U232" s="64">
        <f>'Program 4'!T33</f>
        <v>168</v>
      </c>
      <c r="V232" s="64">
        <f>'Program 4'!U33</f>
        <v>176</v>
      </c>
      <c r="W232" s="64">
        <f>'Program 4'!V33</f>
        <v>176</v>
      </c>
      <c r="X232" s="64">
        <f>'Program 4'!W33</f>
        <v>168</v>
      </c>
      <c r="Y232" s="64">
        <f>'Program 4'!X33</f>
        <v>184</v>
      </c>
      <c r="Z232" s="64">
        <f>'Program 4'!Y33</f>
        <v>2088</v>
      </c>
      <c r="AA232" s="7">
        <f>'Program 4'!Z33</f>
        <v>73080</v>
      </c>
      <c r="AB232" t="str">
        <f>'Program 4'!AA33</f>
        <v/>
      </c>
      <c r="AC232" t="str">
        <f>'Program 4'!AB33</f>
        <v/>
      </c>
      <c r="AD232" t="str">
        <f>'Program 4'!AC33</f>
        <v/>
      </c>
      <c r="AE232" t="str">
        <f>'Program 4'!AD33</f>
        <v/>
      </c>
      <c r="AF232" t="str">
        <f>'Program 4'!AE33</f>
        <v/>
      </c>
      <c r="AG232" t="str">
        <f>'Program 4'!AF33</f>
        <v/>
      </c>
      <c r="AH232" t="str">
        <f>'Program 4'!AG33</f>
        <v/>
      </c>
      <c r="AI232" t="str">
        <f>'Program 4'!AH33</f>
        <v/>
      </c>
      <c r="AJ232" t="str">
        <f>'Program 4'!AI33</f>
        <v/>
      </c>
      <c r="AK232" t="str">
        <f>'Program 4'!AJ33</f>
        <v/>
      </c>
      <c r="AL232" t="str">
        <f>'Program 4'!AK33</f>
        <v/>
      </c>
      <c r="AM232" t="str">
        <f>'Program 4'!AL33</f>
        <v/>
      </c>
    </row>
    <row r="233" spans="2:39" x14ac:dyDescent="0.25">
      <c r="B233" t="str">
        <f>IF('Program 4'!A34="","",'Program 4'!A34)</f>
        <v>Program 4</v>
      </c>
      <c r="C233" t="str">
        <f>IF('Program 4'!B34="","",'Program 4'!B34)</f>
        <v>Charles Barkley</v>
      </c>
      <c r="D233" t="str">
        <f>IF('Program 4'!C34="","",'Program 4'!C34)</f>
        <v>Technical Consultant</v>
      </c>
      <c r="E233" t="str">
        <f>IF('Program 4'!D34="","",'Program 4'!D34)</f>
        <v>SOW</v>
      </c>
      <c r="F233" t="str">
        <f>IF('Program 4'!E34="","",'Program 4'!E34)</f>
        <v/>
      </c>
      <c r="G233" t="str">
        <f>IF('Program 4'!F34="","",'Program 4'!F34)</f>
        <v>Bangalore</v>
      </c>
      <c r="H233" t="str">
        <f>IF('Program 4'!G34="","",'Program 4'!G34)</f>
        <v>Karnataka</v>
      </c>
      <c r="I233" t="str">
        <f>IF('Program 4'!H34="","",'Program 4'!H34)</f>
        <v>India</v>
      </c>
      <c r="J233">
        <f>IF('Program 4'!I34="","",'Program 4'!I34)</f>
        <v>45453</v>
      </c>
      <c r="K233" t="str">
        <f>IF('Program 4'!J34="","",'Program 4'!J34)</f>
        <v/>
      </c>
      <c r="L233" t="str">
        <f>IF('Program 4'!K34="","",'Program 4'!K34)</f>
        <v>Prism Ridge, LLC</v>
      </c>
      <c r="M233" s="63">
        <f>'Program 4'!L34</f>
        <v>25</v>
      </c>
      <c r="N233" s="64">
        <f>'Program 4'!M34</f>
        <v>160</v>
      </c>
      <c r="O233" s="64">
        <f>'Program 4'!N34</f>
        <v>152</v>
      </c>
      <c r="P233" s="64">
        <f>'Program 4'!O34</f>
        <v>176</v>
      </c>
      <c r="Q233" s="64">
        <f>'Program 4'!P34</f>
        <v>176</v>
      </c>
      <c r="R233" s="64">
        <f>'Program 4'!Q34</f>
        <v>160</v>
      </c>
      <c r="S233" s="64">
        <f>'Program 4'!R34</f>
        <v>168</v>
      </c>
      <c r="T233" s="64">
        <f>'Program 4'!S34</f>
        <v>176</v>
      </c>
      <c r="U233" s="64">
        <f>'Program 4'!T34</f>
        <v>168</v>
      </c>
      <c r="V233" s="64">
        <f>'Program 4'!U34</f>
        <v>168</v>
      </c>
      <c r="W233" s="64">
        <f>'Program 4'!V34</f>
        <v>176</v>
      </c>
      <c r="X233" s="64">
        <f>'Program 4'!W34</f>
        <v>160</v>
      </c>
      <c r="Y233" s="64">
        <f>'Program 4'!X34</f>
        <v>176</v>
      </c>
      <c r="Z233" s="64">
        <f>'Program 4'!Y34</f>
        <v>2016</v>
      </c>
      <c r="AA233" s="7">
        <f>'Program 4'!Z34</f>
        <v>50400</v>
      </c>
      <c r="AB233" t="str">
        <f>'Program 4'!AA34</f>
        <v/>
      </c>
      <c r="AC233" t="str">
        <f>'Program 4'!AB34</f>
        <v/>
      </c>
      <c r="AD233" t="str">
        <f>'Program 4'!AC34</f>
        <v/>
      </c>
      <c r="AE233" t="str">
        <f>'Program 4'!AD34</f>
        <v/>
      </c>
      <c r="AF233" t="str">
        <f>'Program 4'!AE34</f>
        <v/>
      </c>
      <c r="AG233" t="str">
        <f>'Program 4'!AF34</f>
        <v/>
      </c>
      <c r="AH233" t="str">
        <f>'Program 4'!AG34</f>
        <v/>
      </c>
      <c r="AI233" t="str">
        <f>'Program 4'!AH34</f>
        <v/>
      </c>
      <c r="AJ233" t="str">
        <f>'Program 4'!AI34</f>
        <v/>
      </c>
      <c r="AK233" t="str">
        <f>'Program 4'!AJ34</f>
        <v/>
      </c>
      <c r="AL233" t="str">
        <f>'Program 4'!AK34</f>
        <v/>
      </c>
      <c r="AM233" t="str">
        <f>'Program 4'!AL34</f>
        <v/>
      </c>
    </row>
    <row r="234" spans="2:39" x14ac:dyDescent="0.25">
      <c r="B234" t="str">
        <f>IF('Program 4'!A35="","",'Program 4'!A35)</f>
        <v>Program 4</v>
      </c>
      <c r="C234" t="str">
        <f>IF('Program 4'!B35="","",'Program 4'!B35)</f>
        <v>Chris Paul</v>
      </c>
      <c r="D234" t="str">
        <f>IF('Program 4'!C35="","",'Program 4'!C35)</f>
        <v>Product Owner</v>
      </c>
      <c r="E234" t="str">
        <f>IF('Program 4'!D35="","",'Program 4'!D35)</f>
        <v>Contractor</v>
      </c>
      <c r="F234" t="str">
        <f>IF('Program 4'!E35="","",'Program 4'!E35)</f>
        <v/>
      </c>
      <c r="G234" t="str">
        <f>IF('Program 4'!F35="","",'Program 4'!F35)</f>
        <v>Mumbai</v>
      </c>
      <c r="H234" t="str">
        <f>IF('Program 4'!G35="","",'Program 4'!G35)</f>
        <v>Maharashtra</v>
      </c>
      <c r="I234" t="str">
        <f>IF('Program 4'!H35="","",'Program 4'!H35)</f>
        <v>India</v>
      </c>
      <c r="J234">
        <f>IF('Program 4'!I35="","",'Program 4'!I35)</f>
        <v>39650</v>
      </c>
      <c r="K234" t="str">
        <f>IF('Program 4'!J35="","",'Program 4'!J35)</f>
        <v/>
      </c>
      <c r="L234" t="str">
        <f>IF('Program 4'!K35="","",'Program 4'!K35)</f>
        <v>ABC Company</v>
      </c>
      <c r="M234" s="63">
        <f>'Program 4'!L35</f>
        <v>25</v>
      </c>
      <c r="N234" s="64">
        <f>'Program 4'!M35</f>
        <v>160</v>
      </c>
      <c r="O234" s="64">
        <f>'Program 4'!N35</f>
        <v>152</v>
      </c>
      <c r="P234" s="64">
        <f>'Program 4'!O35</f>
        <v>176</v>
      </c>
      <c r="Q234" s="64">
        <f>'Program 4'!P35</f>
        <v>176</v>
      </c>
      <c r="R234" s="64">
        <f>'Program 4'!Q35</f>
        <v>160</v>
      </c>
      <c r="S234" s="64">
        <f>'Program 4'!R35</f>
        <v>168</v>
      </c>
      <c r="T234" s="64">
        <f>'Program 4'!S35</f>
        <v>176</v>
      </c>
      <c r="U234" s="64">
        <f>'Program 4'!T35</f>
        <v>168</v>
      </c>
      <c r="V234" s="64">
        <f>'Program 4'!U35</f>
        <v>168</v>
      </c>
      <c r="W234" s="64">
        <f>'Program 4'!V35</f>
        <v>176</v>
      </c>
      <c r="X234" s="64">
        <f>'Program 4'!W35</f>
        <v>160</v>
      </c>
      <c r="Y234" s="64">
        <f>'Program 4'!X35</f>
        <v>176</v>
      </c>
      <c r="Z234" s="64">
        <f>'Program 4'!Y35</f>
        <v>2016</v>
      </c>
      <c r="AA234" s="7">
        <f>'Program 4'!Z35</f>
        <v>50400</v>
      </c>
      <c r="AB234" t="str">
        <f>'Program 4'!AA35</f>
        <v/>
      </c>
      <c r="AC234" t="str">
        <f>'Program 4'!AB35</f>
        <v/>
      </c>
      <c r="AD234" t="str">
        <f>'Program 4'!AC35</f>
        <v/>
      </c>
      <c r="AE234" t="str">
        <f>'Program 4'!AD35</f>
        <v/>
      </c>
      <c r="AF234" t="str">
        <f>'Program 4'!AE35</f>
        <v/>
      </c>
      <c r="AG234" t="str">
        <f>'Program 4'!AF35</f>
        <v/>
      </c>
      <c r="AH234" t="str">
        <f>'Program 4'!AG35</f>
        <v/>
      </c>
      <c r="AI234" t="str">
        <f>'Program 4'!AH35</f>
        <v/>
      </c>
      <c r="AJ234" t="str">
        <f>'Program 4'!AI35</f>
        <v/>
      </c>
      <c r="AK234" t="str">
        <f>'Program 4'!AJ35</f>
        <v/>
      </c>
      <c r="AL234" t="str">
        <f>'Program 4'!AK35</f>
        <v/>
      </c>
      <c r="AM234" t="str">
        <f>'Program 4'!AL35</f>
        <v/>
      </c>
    </row>
    <row r="235" spans="2:39" x14ac:dyDescent="0.25">
      <c r="B235" t="str">
        <f>IF('Program 4'!A36="","",'Program 4'!A36)</f>
        <v>Program 4</v>
      </c>
      <c r="C235" t="str">
        <f>IF('Program 4'!B36="","",'Program 4'!B36)</f>
        <v>David Robinson</v>
      </c>
      <c r="D235" t="str">
        <f>IF('Program 4'!C36="","",'Program 4'!C36)</f>
        <v>Technical Consultant</v>
      </c>
      <c r="E235" t="str">
        <f>IF('Program 4'!D36="","",'Program 4'!D36)</f>
        <v>SOW</v>
      </c>
      <c r="F235" t="str">
        <f>IF('Program 4'!E36="","",'Program 4'!E36)</f>
        <v/>
      </c>
      <c r="G235" t="str">
        <f>IF('Program 4'!F36="","",'Program 4'!F36)</f>
        <v>Bangalore</v>
      </c>
      <c r="H235" t="str">
        <f>IF('Program 4'!G36="","",'Program 4'!G36)</f>
        <v>Karnataka</v>
      </c>
      <c r="I235" t="str">
        <f>IF('Program 4'!H36="","",'Program 4'!H36)</f>
        <v>India</v>
      </c>
      <c r="J235">
        <f>IF('Program 4'!I36="","",'Program 4'!I36)</f>
        <v>45453</v>
      </c>
      <c r="K235" t="str">
        <f>IF('Program 4'!J36="","",'Program 4'!J36)</f>
        <v/>
      </c>
      <c r="L235" t="str">
        <f>IF('Program 4'!K36="","",'Program 4'!K36)</f>
        <v>Prism Ridge, LLC</v>
      </c>
      <c r="M235" s="63">
        <f>'Program 4'!L36</f>
        <v>25</v>
      </c>
      <c r="N235" s="64">
        <f>'Program 4'!M36</f>
        <v>160</v>
      </c>
      <c r="O235" s="64">
        <f>'Program 4'!N36</f>
        <v>152</v>
      </c>
      <c r="P235" s="64">
        <f>'Program 4'!O36</f>
        <v>176</v>
      </c>
      <c r="Q235" s="64">
        <f>'Program 4'!P36</f>
        <v>176</v>
      </c>
      <c r="R235" s="64">
        <f>'Program 4'!Q36</f>
        <v>160</v>
      </c>
      <c r="S235" s="64">
        <f>'Program 4'!R36</f>
        <v>168</v>
      </c>
      <c r="T235" s="64">
        <f>'Program 4'!S36</f>
        <v>176</v>
      </c>
      <c r="U235" s="64">
        <f>'Program 4'!T36</f>
        <v>168</v>
      </c>
      <c r="V235" s="64">
        <f>'Program 4'!U36</f>
        <v>168</v>
      </c>
      <c r="W235" s="64">
        <f>'Program 4'!V36</f>
        <v>176</v>
      </c>
      <c r="X235" s="64">
        <f>'Program 4'!W36</f>
        <v>160</v>
      </c>
      <c r="Y235" s="64">
        <f>'Program 4'!X36</f>
        <v>176</v>
      </c>
      <c r="Z235" s="64">
        <f>'Program 4'!Y36</f>
        <v>2016</v>
      </c>
      <c r="AA235" s="7">
        <f>'Program 4'!Z36</f>
        <v>50400</v>
      </c>
      <c r="AB235" t="str">
        <f>'Program 4'!AA36</f>
        <v/>
      </c>
      <c r="AC235" t="str">
        <f>'Program 4'!AB36</f>
        <v/>
      </c>
      <c r="AD235" t="str">
        <f>'Program 4'!AC36</f>
        <v/>
      </c>
      <c r="AE235" t="str">
        <f>'Program 4'!AD36</f>
        <v/>
      </c>
      <c r="AF235" t="str">
        <f>'Program 4'!AE36</f>
        <v/>
      </c>
      <c r="AG235" t="str">
        <f>'Program 4'!AF36</f>
        <v/>
      </c>
      <c r="AH235" t="str">
        <f>'Program 4'!AG36</f>
        <v/>
      </c>
      <c r="AI235" t="str">
        <f>'Program 4'!AH36</f>
        <v/>
      </c>
      <c r="AJ235" t="str">
        <f>'Program 4'!AI36</f>
        <v/>
      </c>
      <c r="AK235" t="str">
        <f>'Program 4'!AJ36</f>
        <v/>
      </c>
      <c r="AL235" t="str">
        <f>'Program 4'!AK36</f>
        <v/>
      </c>
      <c r="AM235" t="str">
        <f>'Program 4'!AL36</f>
        <v/>
      </c>
    </row>
    <row r="236" spans="2:39" x14ac:dyDescent="0.25">
      <c r="B236" t="str">
        <f>IF('Program 4'!A37="","",'Program 4'!A37)</f>
        <v>Program 4</v>
      </c>
      <c r="C236" t="str">
        <f>IF('Program 4'!B37="","",'Program 4'!B37)</f>
        <v>Dirk Nowitzki</v>
      </c>
      <c r="D236" t="str">
        <f>IF('Program 4'!C37="","",'Program 4'!C37)</f>
        <v>Technical Consultant</v>
      </c>
      <c r="E236" t="str">
        <f>IF('Program 4'!D37="","",'Program 4'!D37)</f>
        <v>SOW</v>
      </c>
      <c r="F236" t="str">
        <f>IF('Program 4'!E37="","",'Program 4'!E37)</f>
        <v/>
      </c>
      <c r="G236" t="str">
        <f>IF('Program 4'!F37="","",'Program 4'!F37)</f>
        <v>Bangalore</v>
      </c>
      <c r="H236" t="str">
        <f>IF('Program 4'!G37="","",'Program 4'!G37)</f>
        <v>Karnataka</v>
      </c>
      <c r="I236" t="str">
        <f>IF('Program 4'!H37="","",'Program 4'!H37)</f>
        <v>India</v>
      </c>
      <c r="J236">
        <f>IF('Program 4'!I37="","",'Program 4'!I37)</f>
        <v>45453</v>
      </c>
      <c r="K236" t="str">
        <f>IF('Program 4'!J37="","",'Program 4'!J37)</f>
        <v/>
      </c>
      <c r="L236" t="str">
        <f>IF('Program 4'!K37="","",'Program 4'!K37)</f>
        <v>Prism Ridge, LLC</v>
      </c>
      <c r="M236" s="63">
        <f>'Program 4'!L37</f>
        <v>25</v>
      </c>
      <c r="N236" s="64">
        <f>'Program 4'!M37</f>
        <v>160</v>
      </c>
      <c r="O236" s="64">
        <f>'Program 4'!N37</f>
        <v>152</v>
      </c>
      <c r="P236" s="64">
        <f>'Program 4'!O37</f>
        <v>176</v>
      </c>
      <c r="Q236" s="64">
        <f>'Program 4'!P37</f>
        <v>176</v>
      </c>
      <c r="R236" s="64">
        <f>'Program 4'!Q37</f>
        <v>160</v>
      </c>
      <c r="S236" s="64">
        <f>'Program 4'!R37</f>
        <v>168</v>
      </c>
      <c r="T236" s="64">
        <f>'Program 4'!S37</f>
        <v>176</v>
      </c>
      <c r="U236" s="64">
        <f>'Program 4'!T37</f>
        <v>168</v>
      </c>
      <c r="V236" s="64">
        <f>'Program 4'!U37</f>
        <v>168</v>
      </c>
      <c r="W236" s="64">
        <f>'Program 4'!V37</f>
        <v>176</v>
      </c>
      <c r="X236" s="64">
        <f>'Program 4'!W37</f>
        <v>160</v>
      </c>
      <c r="Y236" s="64">
        <f>'Program 4'!X37</f>
        <v>176</v>
      </c>
      <c r="Z236" s="64">
        <f>'Program 4'!Y37</f>
        <v>2016</v>
      </c>
      <c r="AA236" s="7">
        <f>'Program 4'!Z37</f>
        <v>50400</v>
      </c>
      <c r="AB236" t="str">
        <f>'Program 4'!AA37</f>
        <v/>
      </c>
      <c r="AC236" t="str">
        <f>'Program 4'!AB37</f>
        <v/>
      </c>
      <c r="AD236" t="str">
        <f>'Program 4'!AC37</f>
        <v/>
      </c>
      <c r="AE236" t="str">
        <f>'Program 4'!AD37</f>
        <v/>
      </c>
      <c r="AF236" t="str">
        <f>'Program 4'!AE37</f>
        <v/>
      </c>
      <c r="AG236" t="str">
        <f>'Program 4'!AF37</f>
        <v/>
      </c>
      <c r="AH236" t="str">
        <f>'Program 4'!AG37</f>
        <v/>
      </c>
      <c r="AI236" t="str">
        <f>'Program 4'!AH37</f>
        <v/>
      </c>
      <c r="AJ236" t="str">
        <f>'Program 4'!AI37</f>
        <v/>
      </c>
      <c r="AK236" t="str">
        <f>'Program 4'!AJ37</f>
        <v/>
      </c>
      <c r="AL236" t="str">
        <f>'Program 4'!AK37</f>
        <v/>
      </c>
      <c r="AM236" t="str">
        <f>'Program 4'!AL37</f>
        <v/>
      </c>
    </row>
    <row r="237" spans="2:39" x14ac:dyDescent="0.25">
      <c r="B237" t="str">
        <f>IF('Program 4'!A38="","",'Program 4'!A38)</f>
        <v>Program 4</v>
      </c>
      <c r="C237" t="str">
        <f>IF('Program 4'!B38="","",'Program 4'!B38)</f>
        <v>Dominique Wilkins</v>
      </c>
      <c r="D237" t="str">
        <f>IF('Program 4'!C38="","",'Program 4'!C38)</f>
        <v>Systems Analyst</v>
      </c>
      <c r="E237" t="str">
        <f>IF('Program 4'!D38="","",'Program 4'!D38)</f>
        <v>Contractor</v>
      </c>
      <c r="F237" t="str">
        <f>IF('Program 4'!E38="","",'Program 4'!E38)</f>
        <v/>
      </c>
      <c r="G237" t="str">
        <f>IF('Program 4'!F38="","",'Program 4'!F38)</f>
        <v>Columbus</v>
      </c>
      <c r="H237" t="str">
        <f>IF('Program 4'!G38="","",'Program 4'!G38)</f>
        <v>Ohio</v>
      </c>
      <c r="I237" t="str">
        <f>IF('Program 4'!H38="","",'Program 4'!H38)</f>
        <v>United States</v>
      </c>
      <c r="J237">
        <f>IF('Program 4'!I38="","",'Program 4'!I38)</f>
        <v>45453</v>
      </c>
      <c r="K237" t="str">
        <f>IF('Program 4'!J38="","",'Program 4'!J38)</f>
        <v/>
      </c>
      <c r="L237" t="str">
        <f>IF('Program 4'!K38="","",'Program 4'!K38)</f>
        <v>KPS, Inc.</v>
      </c>
      <c r="M237" s="63">
        <f>'Program 4'!L38</f>
        <v>65</v>
      </c>
      <c r="N237" s="64">
        <f>'Program 4'!M38</f>
        <v>160</v>
      </c>
      <c r="O237" s="64">
        <f>'Program 4'!N38</f>
        <v>152</v>
      </c>
      <c r="P237" s="64">
        <f>'Program 4'!O38</f>
        <v>176</v>
      </c>
      <c r="Q237" s="64">
        <f>'Program 4'!P38</f>
        <v>176</v>
      </c>
      <c r="R237" s="64">
        <f>'Program 4'!Q38</f>
        <v>160</v>
      </c>
      <c r="S237" s="64">
        <f>'Program 4'!R38</f>
        <v>168</v>
      </c>
      <c r="T237" s="64">
        <f>'Program 4'!S38</f>
        <v>176</v>
      </c>
      <c r="U237" s="64">
        <f>'Program 4'!T38</f>
        <v>168</v>
      </c>
      <c r="V237" s="64">
        <f>'Program 4'!U38</f>
        <v>168</v>
      </c>
      <c r="W237" s="64">
        <f>'Program 4'!V38</f>
        <v>176</v>
      </c>
      <c r="X237" s="64">
        <f>'Program 4'!W38</f>
        <v>160</v>
      </c>
      <c r="Y237" s="64">
        <f>'Program 4'!X38</f>
        <v>176</v>
      </c>
      <c r="Z237" s="64">
        <f>'Program 4'!Y38</f>
        <v>2016</v>
      </c>
      <c r="AA237" s="7">
        <f>'Program 4'!Z38</f>
        <v>131040</v>
      </c>
      <c r="AB237" t="str">
        <f>'Program 4'!AA38</f>
        <v/>
      </c>
      <c r="AC237" t="str">
        <f>'Program 4'!AB38</f>
        <v/>
      </c>
      <c r="AD237" t="str">
        <f>'Program 4'!AC38</f>
        <v/>
      </c>
      <c r="AE237" t="str">
        <f>'Program 4'!AD38</f>
        <v/>
      </c>
      <c r="AF237" t="str">
        <f>'Program 4'!AE38</f>
        <v/>
      </c>
      <c r="AG237" t="str">
        <f>'Program 4'!AF38</f>
        <v/>
      </c>
      <c r="AH237" t="str">
        <f>'Program 4'!AG38</f>
        <v/>
      </c>
      <c r="AI237" t="str">
        <f>'Program 4'!AH38</f>
        <v/>
      </c>
      <c r="AJ237" t="str">
        <f>'Program 4'!AI38</f>
        <v/>
      </c>
      <c r="AK237" t="str">
        <f>'Program 4'!AJ38</f>
        <v/>
      </c>
      <c r="AL237" t="str">
        <f>'Program 4'!AK38</f>
        <v/>
      </c>
      <c r="AM237" t="str">
        <f>'Program 4'!AL38</f>
        <v/>
      </c>
    </row>
    <row r="238" spans="2:39" x14ac:dyDescent="0.25">
      <c r="B238" t="str">
        <f>IF('Program 4'!A39="","",'Program 4'!A39)</f>
        <v>Program 4</v>
      </c>
      <c r="C238" t="str">
        <f>IF('Program 4'!B39="","",'Program 4'!B39)</f>
        <v>Elgin Baylor</v>
      </c>
      <c r="D238" t="str">
        <f>IF('Program 4'!C39="","",'Program 4'!C39)</f>
        <v>Software Engineer</v>
      </c>
      <c r="E238" t="str">
        <f>IF('Program 4'!D39="","",'Program 4'!D39)</f>
        <v>Contractor</v>
      </c>
      <c r="F238" t="str">
        <f>IF('Program 4'!E39="","",'Program 4'!E39)</f>
        <v>New Hire</v>
      </c>
      <c r="G238" t="str">
        <f>IF('Program 4'!F39="","",'Program 4'!F39)</f>
        <v>Bangalore</v>
      </c>
      <c r="H238" t="str">
        <f>IF('Program 4'!G39="","",'Program 4'!G39)</f>
        <v>Karnataka</v>
      </c>
      <c r="I238" t="str">
        <f>IF('Program 4'!H39="","",'Program 4'!H39)</f>
        <v>India</v>
      </c>
      <c r="J238">
        <f>IF('Program 4'!I39="","",'Program 4'!I39)</f>
        <v>46048</v>
      </c>
      <c r="K238" t="str">
        <f>IF('Program 4'!J39="","",'Program 4'!J39)</f>
        <v/>
      </c>
      <c r="L238" t="str">
        <f>IF('Program 4'!K39="","",'Program 4'!K39)</f>
        <v>ABC Company</v>
      </c>
      <c r="M238" s="63">
        <f>'Program 4'!L39</f>
        <v>25</v>
      </c>
      <c r="N238" s="64">
        <f>'Program 4'!M39</f>
        <v>40</v>
      </c>
      <c r="O238" s="64">
        <f>'Program 4'!N39</f>
        <v>152</v>
      </c>
      <c r="P238" s="64">
        <f>'Program 4'!O39</f>
        <v>176</v>
      </c>
      <c r="Q238" s="64">
        <f>'Program 4'!P39</f>
        <v>176</v>
      </c>
      <c r="R238" s="64">
        <f>'Program 4'!Q39</f>
        <v>160</v>
      </c>
      <c r="S238" s="64">
        <f>'Program 4'!R39</f>
        <v>168</v>
      </c>
      <c r="T238" s="64">
        <f>'Program 4'!S39</f>
        <v>176</v>
      </c>
      <c r="U238" s="64">
        <f>'Program 4'!T39</f>
        <v>168</v>
      </c>
      <c r="V238" s="64">
        <f>'Program 4'!U39</f>
        <v>168</v>
      </c>
      <c r="W238" s="64">
        <f>'Program 4'!V39</f>
        <v>176</v>
      </c>
      <c r="X238" s="64">
        <f>'Program 4'!W39</f>
        <v>160</v>
      </c>
      <c r="Y238" s="64">
        <f>'Program 4'!X39</f>
        <v>176</v>
      </c>
      <c r="Z238" s="64">
        <f>'Program 4'!Y39</f>
        <v>1896</v>
      </c>
      <c r="AA238" s="7">
        <f>'Program 4'!Z39</f>
        <v>47400</v>
      </c>
      <c r="AB238" t="str">
        <f>'Program 4'!AA39</f>
        <v>New Hire</v>
      </c>
      <c r="AC238" t="str">
        <f>'Program 4'!AB39</f>
        <v/>
      </c>
      <c r="AD238" t="str">
        <f>'Program 4'!AC39</f>
        <v/>
      </c>
      <c r="AE238" t="str">
        <f>'Program 4'!AD39</f>
        <v/>
      </c>
      <c r="AF238" t="str">
        <f>'Program 4'!AE39</f>
        <v/>
      </c>
      <c r="AG238" t="str">
        <f>'Program 4'!AF39</f>
        <v/>
      </c>
      <c r="AH238" t="str">
        <f>'Program 4'!AG39</f>
        <v/>
      </c>
      <c r="AI238" t="str">
        <f>'Program 4'!AH39</f>
        <v/>
      </c>
      <c r="AJ238" t="str">
        <f>'Program 4'!AI39</f>
        <v/>
      </c>
      <c r="AK238" t="str">
        <f>'Program 4'!AJ39</f>
        <v/>
      </c>
      <c r="AL238" t="str">
        <f>'Program 4'!AK39</f>
        <v/>
      </c>
      <c r="AM238" t="str">
        <f>'Program 4'!AL39</f>
        <v/>
      </c>
    </row>
    <row r="239" spans="2:39" x14ac:dyDescent="0.25">
      <c r="B239" t="str">
        <f>IF('Program 4'!A40="","",'Program 4'!A40)</f>
        <v>Program 4</v>
      </c>
      <c r="C239" t="str">
        <f>IF('Program 4'!B40="","",'Program 4'!B40)</f>
        <v>George Gervin</v>
      </c>
      <c r="D239" t="str">
        <f>IF('Program 4'!C40="","",'Program 4'!C40)</f>
        <v>Data Engineer</v>
      </c>
      <c r="E239" t="str">
        <f>IF('Program 4'!D40="","",'Program 4'!D40)</f>
        <v>Contractor</v>
      </c>
      <c r="F239" t="str">
        <f>IF('Program 4'!E40="","",'Program 4'!E40)</f>
        <v/>
      </c>
      <c r="G239" t="str">
        <f>IF('Program 4'!F40="","",'Program 4'!F40)</f>
        <v>Bangalore</v>
      </c>
      <c r="H239" t="str">
        <f>IF('Program 4'!G40="","",'Program 4'!G40)</f>
        <v>Karnataka</v>
      </c>
      <c r="I239" t="str">
        <f>IF('Program 4'!H40="","",'Program 4'!H40)</f>
        <v>India</v>
      </c>
      <c r="J239">
        <f>IF('Program 4'!I40="","",'Program 4'!I40)</f>
        <v>39307</v>
      </c>
      <c r="K239" t="str">
        <f>IF('Program 4'!J40="","",'Program 4'!J40)</f>
        <v/>
      </c>
      <c r="L239" t="str">
        <f>IF('Program 4'!K40="","",'Program 4'!K40)</f>
        <v>ABC Company</v>
      </c>
      <c r="M239" s="63">
        <f>'Program 4'!L40</f>
        <v>25</v>
      </c>
      <c r="N239" s="64">
        <f>'Program 4'!M40</f>
        <v>160</v>
      </c>
      <c r="O239" s="64">
        <f>'Program 4'!N40</f>
        <v>152</v>
      </c>
      <c r="P239" s="64">
        <f>'Program 4'!O40</f>
        <v>176</v>
      </c>
      <c r="Q239" s="64">
        <f>'Program 4'!P40</f>
        <v>176</v>
      </c>
      <c r="R239" s="64">
        <f>'Program 4'!Q40</f>
        <v>160</v>
      </c>
      <c r="S239" s="64">
        <f>'Program 4'!R40</f>
        <v>168</v>
      </c>
      <c r="T239" s="64">
        <f>'Program 4'!S40</f>
        <v>176</v>
      </c>
      <c r="U239" s="64">
        <f>'Program 4'!T40</f>
        <v>168</v>
      </c>
      <c r="V239" s="64">
        <f>'Program 4'!U40</f>
        <v>168</v>
      </c>
      <c r="W239" s="64">
        <f>'Program 4'!V40</f>
        <v>176</v>
      </c>
      <c r="X239" s="64">
        <f>'Program 4'!W40</f>
        <v>160</v>
      </c>
      <c r="Y239" s="64">
        <f>'Program 4'!X40</f>
        <v>176</v>
      </c>
      <c r="Z239" s="64">
        <f>'Program 4'!Y40</f>
        <v>2016</v>
      </c>
      <c r="AA239" s="7">
        <f>'Program 4'!Z40</f>
        <v>50400</v>
      </c>
      <c r="AB239" t="str">
        <f>'Program 4'!AA40</f>
        <v/>
      </c>
      <c r="AC239" t="str">
        <f>'Program 4'!AB40</f>
        <v/>
      </c>
      <c r="AD239" t="str">
        <f>'Program 4'!AC40</f>
        <v/>
      </c>
      <c r="AE239" t="str">
        <f>'Program 4'!AD40</f>
        <v/>
      </c>
      <c r="AF239" t="str">
        <f>'Program 4'!AE40</f>
        <v/>
      </c>
      <c r="AG239" t="str">
        <f>'Program 4'!AF40</f>
        <v/>
      </c>
      <c r="AH239" t="str">
        <f>'Program 4'!AG40</f>
        <v/>
      </c>
      <c r="AI239" t="str">
        <f>'Program 4'!AH40</f>
        <v/>
      </c>
      <c r="AJ239" t="str">
        <f>'Program 4'!AI40</f>
        <v/>
      </c>
      <c r="AK239" t="str">
        <f>'Program 4'!AJ40</f>
        <v/>
      </c>
      <c r="AL239" t="str">
        <f>'Program 4'!AK40</f>
        <v/>
      </c>
      <c r="AM239" t="str">
        <f>'Program 4'!AL40</f>
        <v/>
      </c>
    </row>
    <row r="240" spans="2:39" x14ac:dyDescent="0.25">
      <c r="B240" t="str">
        <f>IF('Program 4'!A41="","",'Program 4'!A41)</f>
        <v>Program 4</v>
      </c>
      <c r="C240" t="str">
        <f>IF('Program 4'!B41="","",'Program 4'!B41)</f>
        <v>George Mikan</v>
      </c>
      <c r="D240" t="str">
        <f>IF('Program 4'!C41="","",'Program 4'!C41)</f>
        <v>Software Engineer</v>
      </c>
      <c r="E240" t="str">
        <f>IF('Program 4'!D41="","",'Program 4'!D41)</f>
        <v>Employee</v>
      </c>
      <c r="F240" t="str">
        <f>IF('Program 4'!E41="","",'Program 4'!E41)</f>
        <v>New Hire</v>
      </c>
      <c r="G240" t="str">
        <f>IF('Program 4'!F41="","",'Program 4'!F41)</f>
        <v>New York</v>
      </c>
      <c r="H240" t="str">
        <f>IF('Program 4'!G41="","",'Program 4'!G41)</f>
        <v>New York</v>
      </c>
      <c r="I240" t="str">
        <f>IF('Program 4'!H41="","",'Program 4'!H41)</f>
        <v>United States</v>
      </c>
      <c r="J240">
        <f>IF('Program 4'!I41="","",'Program 4'!I41)</f>
        <v>46120</v>
      </c>
      <c r="K240" t="str">
        <f>IF('Program 4'!J41="","",'Program 4'!J41)</f>
        <v/>
      </c>
      <c r="L240" t="str">
        <f>IF('Program 4'!K41="","",'Program 4'!K41)</f>
        <v/>
      </c>
      <c r="M240" s="63">
        <f>'Program 4'!L41</f>
        <v>95</v>
      </c>
      <c r="N240" s="64">
        <f>'Program 4'!M41</f>
        <v>0</v>
      </c>
      <c r="O240" s="64">
        <f>'Program 4'!N41</f>
        <v>0</v>
      </c>
      <c r="P240" s="64">
        <f>'Program 4'!O41</f>
        <v>0</v>
      </c>
      <c r="Q240" s="64">
        <f>'Program 4'!P41</f>
        <v>136</v>
      </c>
      <c r="R240" s="64">
        <f>'Program 4'!Q41</f>
        <v>168</v>
      </c>
      <c r="S240" s="64">
        <f>'Program 4'!R41</f>
        <v>176</v>
      </c>
      <c r="T240" s="64">
        <f>'Program 4'!S41</f>
        <v>184</v>
      </c>
      <c r="U240" s="64">
        <f>'Program 4'!T41</f>
        <v>168</v>
      </c>
      <c r="V240" s="64">
        <f>'Program 4'!U41</f>
        <v>176</v>
      </c>
      <c r="W240" s="64">
        <f>'Program 4'!V41</f>
        <v>176</v>
      </c>
      <c r="X240" s="64">
        <f>'Program 4'!W41</f>
        <v>168</v>
      </c>
      <c r="Y240" s="64">
        <f>'Program 4'!X41</f>
        <v>184</v>
      </c>
      <c r="Z240" s="64">
        <f>'Program 4'!Y41</f>
        <v>1536</v>
      </c>
      <c r="AA240" s="7">
        <f>'Program 4'!Z41</f>
        <v>145920</v>
      </c>
      <c r="AB240" t="str">
        <f>'Program 4'!AA41</f>
        <v/>
      </c>
      <c r="AC240" t="str">
        <f>'Program 4'!AB41</f>
        <v/>
      </c>
      <c r="AD240" t="str">
        <f>'Program 4'!AC41</f>
        <v/>
      </c>
      <c r="AE240" t="str">
        <f>'Program 4'!AD41</f>
        <v>New Hire</v>
      </c>
      <c r="AF240" t="str">
        <f>'Program 4'!AE41</f>
        <v/>
      </c>
      <c r="AG240" t="str">
        <f>'Program 4'!AF41</f>
        <v/>
      </c>
      <c r="AH240" t="str">
        <f>'Program 4'!AG41</f>
        <v/>
      </c>
      <c r="AI240" t="str">
        <f>'Program 4'!AH41</f>
        <v/>
      </c>
      <c r="AJ240" t="str">
        <f>'Program 4'!AI41</f>
        <v/>
      </c>
      <c r="AK240" t="str">
        <f>'Program 4'!AJ41</f>
        <v/>
      </c>
      <c r="AL240" t="str">
        <f>'Program 4'!AK41</f>
        <v/>
      </c>
      <c r="AM240" t="str">
        <f>'Program 4'!AL41</f>
        <v/>
      </c>
    </row>
    <row r="241" spans="2:39" x14ac:dyDescent="0.25">
      <c r="B241" t="str">
        <f>IF('Program 4'!A42="","",'Program 4'!A42)</f>
        <v>Program 4</v>
      </c>
      <c r="C241" t="str">
        <f>IF('Program 4'!B42="","",'Program 4'!B42)</f>
        <v>Hakeem Olajuwon</v>
      </c>
      <c r="D241" t="str">
        <f>IF('Program 4'!C42="","",'Program 4'!C42)</f>
        <v>Technical Consultant</v>
      </c>
      <c r="E241" t="str">
        <f>IF('Program 4'!D42="","",'Program 4'!D42)</f>
        <v>SOW</v>
      </c>
      <c r="F241" t="str">
        <f>IF('Program 4'!E42="","",'Program 4'!E42)</f>
        <v/>
      </c>
      <c r="G241" t="str">
        <f>IF('Program 4'!F42="","",'Program 4'!F42)</f>
        <v>Cebu</v>
      </c>
      <c r="H241" t="str">
        <f>IF('Program 4'!G42="","",'Program 4'!G42)</f>
        <v>Cebu</v>
      </c>
      <c r="I241" t="str">
        <f>IF('Program 4'!H42="","",'Program 4'!H42)</f>
        <v>Philippines</v>
      </c>
      <c r="J241">
        <f>IF('Program 4'!I42="","",'Program 4'!I42)</f>
        <v>45888</v>
      </c>
      <c r="K241" t="str">
        <f>IF('Program 4'!J42="","",'Program 4'!J42)</f>
        <v/>
      </c>
      <c r="L241" t="str">
        <f>IF('Program 4'!K42="","",'Program 4'!K42)</f>
        <v>Xero Technologies</v>
      </c>
      <c r="M241" s="63">
        <f>'Program 4'!L42</f>
        <v>25</v>
      </c>
      <c r="N241" s="64">
        <f>'Program 4'!M42</f>
        <v>160</v>
      </c>
      <c r="O241" s="64">
        <f>'Program 4'!N42</f>
        <v>152</v>
      </c>
      <c r="P241" s="64">
        <f>'Program 4'!O42</f>
        <v>176</v>
      </c>
      <c r="Q241" s="64">
        <f>'Program 4'!P42</f>
        <v>176</v>
      </c>
      <c r="R241" s="64">
        <f>'Program 4'!Q42</f>
        <v>160</v>
      </c>
      <c r="S241" s="64">
        <f>'Program 4'!R42</f>
        <v>168</v>
      </c>
      <c r="T241" s="64">
        <f>'Program 4'!S42</f>
        <v>176</v>
      </c>
      <c r="U241" s="64">
        <f>'Program 4'!T42</f>
        <v>168</v>
      </c>
      <c r="V241" s="64">
        <f>'Program 4'!U42</f>
        <v>168</v>
      </c>
      <c r="W241" s="64">
        <f>'Program 4'!V42</f>
        <v>176</v>
      </c>
      <c r="X241" s="64">
        <f>'Program 4'!W42</f>
        <v>160</v>
      </c>
      <c r="Y241" s="64">
        <f>'Program 4'!X42</f>
        <v>176</v>
      </c>
      <c r="Z241" s="64">
        <f>'Program 4'!Y42</f>
        <v>2016</v>
      </c>
      <c r="AA241" s="7">
        <f>'Program 4'!Z42</f>
        <v>50400</v>
      </c>
      <c r="AB241" t="str">
        <f>'Program 4'!AA42</f>
        <v/>
      </c>
      <c r="AC241" t="str">
        <f>'Program 4'!AB42</f>
        <v/>
      </c>
      <c r="AD241" t="str">
        <f>'Program 4'!AC42</f>
        <v/>
      </c>
      <c r="AE241" t="str">
        <f>'Program 4'!AD42</f>
        <v/>
      </c>
      <c r="AF241" t="str">
        <f>'Program 4'!AE42</f>
        <v/>
      </c>
      <c r="AG241" t="str">
        <f>'Program 4'!AF42</f>
        <v/>
      </c>
      <c r="AH241" t="str">
        <f>'Program 4'!AG42</f>
        <v/>
      </c>
      <c r="AI241" t="str">
        <f>'Program 4'!AH42</f>
        <v/>
      </c>
      <c r="AJ241" t="str">
        <f>'Program 4'!AI42</f>
        <v/>
      </c>
      <c r="AK241" t="str">
        <f>'Program 4'!AJ42</f>
        <v/>
      </c>
      <c r="AL241" t="str">
        <f>'Program 4'!AK42</f>
        <v/>
      </c>
      <c r="AM241" t="str">
        <f>'Program 4'!AL42</f>
        <v/>
      </c>
    </row>
    <row r="242" spans="2:39" x14ac:dyDescent="0.25">
      <c r="B242" t="str">
        <f>IF('Program 4'!A43="","",'Program 4'!A43)</f>
        <v>Program 4</v>
      </c>
      <c r="C242" t="str">
        <f>IF('Program 4'!B43="","",'Program 4'!B43)</f>
        <v>Isiah Thomas</v>
      </c>
      <c r="D242" t="str">
        <f>IF('Program 4'!C43="","",'Program 4'!C43)</f>
        <v>Systems Analyst</v>
      </c>
      <c r="E242" t="str">
        <f>IF('Program 4'!D43="","",'Program 4'!D43)</f>
        <v>Employee</v>
      </c>
      <c r="F242" t="str">
        <f>IF('Program 4'!E43="","",'Program 4'!E43)</f>
        <v/>
      </c>
      <c r="G242" t="str">
        <f>IF('Program 4'!F43="","",'Program 4'!F43)</f>
        <v>Raleigh</v>
      </c>
      <c r="H242" t="str">
        <f>IF('Program 4'!G43="","",'Program 4'!G43)</f>
        <v>North Carolina</v>
      </c>
      <c r="I242" t="str">
        <f>IF('Program 4'!H43="","",'Program 4'!H43)</f>
        <v>United States</v>
      </c>
      <c r="J242">
        <f>IF('Program 4'!I43="","",'Program 4'!I43)</f>
        <v>44684</v>
      </c>
      <c r="K242" t="str">
        <f>IF('Program 4'!J43="","",'Program 4'!J43)</f>
        <v/>
      </c>
      <c r="L242" t="str">
        <f>IF('Program 4'!K43="","",'Program 4'!K43)</f>
        <v/>
      </c>
      <c r="M242" s="63">
        <f>'Program 4'!L43</f>
        <v>95</v>
      </c>
      <c r="N242" s="64">
        <f>'Program 4'!M43</f>
        <v>176</v>
      </c>
      <c r="O242" s="64">
        <f>'Program 4'!N43</f>
        <v>160</v>
      </c>
      <c r="P242" s="64">
        <f>'Program 4'!O43</f>
        <v>176</v>
      </c>
      <c r="Q242" s="64">
        <f>'Program 4'!P43</f>
        <v>176</v>
      </c>
      <c r="R242" s="64">
        <f>'Program 4'!Q43</f>
        <v>168</v>
      </c>
      <c r="S242" s="64">
        <f>'Program 4'!R43</f>
        <v>176</v>
      </c>
      <c r="T242" s="64">
        <f>'Program 4'!S43</f>
        <v>184</v>
      </c>
      <c r="U242" s="64">
        <f>'Program 4'!T43</f>
        <v>168</v>
      </c>
      <c r="V242" s="64">
        <f>'Program 4'!U43</f>
        <v>176</v>
      </c>
      <c r="W242" s="64">
        <f>'Program 4'!V43</f>
        <v>176</v>
      </c>
      <c r="X242" s="64">
        <f>'Program 4'!W43</f>
        <v>168</v>
      </c>
      <c r="Y242" s="64">
        <f>'Program 4'!X43</f>
        <v>184</v>
      </c>
      <c r="Z242" s="64">
        <f>'Program 4'!Y43</f>
        <v>2088</v>
      </c>
      <c r="AA242" s="7">
        <f>'Program 4'!Z43</f>
        <v>198360</v>
      </c>
      <c r="AB242" t="str">
        <f>'Program 4'!AA43</f>
        <v/>
      </c>
      <c r="AC242" t="str">
        <f>'Program 4'!AB43</f>
        <v/>
      </c>
      <c r="AD242" t="str">
        <f>'Program 4'!AC43</f>
        <v/>
      </c>
      <c r="AE242" t="str">
        <f>'Program 4'!AD43</f>
        <v/>
      </c>
      <c r="AF242" t="str">
        <f>'Program 4'!AE43</f>
        <v/>
      </c>
      <c r="AG242" t="str">
        <f>'Program 4'!AF43</f>
        <v/>
      </c>
      <c r="AH242" t="str">
        <f>'Program 4'!AG43</f>
        <v/>
      </c>
      <c r="AI242" t="str">
        <f>'Program 4'!AH43</f>
        <v/>
      </c>
      <c r="AJ242" t="str">
        <f>'Program 4'!AI43</f>
        <v/>
      </c>
      <c r="AK242" t="str">
        <f>'Program 4'!AJ43</f>
        <v/>
      </c>
      <c r="AL242" t="str">
        <f>'Program 4'!AK43</f>
        <v/>
      </c>
      <c r="AM242" t="str">
        <f>'Program 4'!AL43</f>
        <v/>
      </c>
    </row>
    <row r="243" spans="2:39" x14ac:dyDescent="0.25">
      <c r="B243" t="str">
        <f>IF('Program 4'!A44="","",'Program 4'!A44)</f>
        <v>Program 4</v>
      </c>
      <c r="C243" t="str">
        <f>IF('Program 4'!B44="","",'Program 4'!B44)</f>
        <v>Jason Kidd</v>
      </c>
      <c r="D243" t="str">
        <f>IF('Program 4'!C44="","",'Program 4'!C44)</f>
        <v>Software Engineer</v>
      </c>
      <c r="E243" t="str">
        <f>IF('Program 4'!D44="","",'Program 4'!D44)</f>
        <v>Contractor</v>
      </c>
      <c r="F243" t="str">
        <f>IF('Program 4'!E44="","",'Program 4'!E44)</f>
        <v/>
      </c>
      <c r="G243" t="str">
        <f>IF('Program 4'!F44="","",'Program 4'!F44)</f>
        <v>Jersey City</v>
      </c>
      <c r="H243" t="str">
        <f>IF('Program 4'!G44="","",'Program 4'!G44)</f>
        <v>New Jersey</v>
      </c>
      <c r="I243" t="str">
        <f>IF('Program 4'!H44="","",'Program 4'!H44)</f>
        <v>United States</v>
      </c>
      <c r="J243">
        <f>IF('Program 4'!I44="","",'Program 4'!I44)</f>
        <v>39449</v>
      </c>
      <c r="K243" t="str">
        <f>IF('Program 4'!J44="","",'Program 4'!J44)</f>
        <v/>
      </c>
      <c r="L243" t="str">
        <f>IF('Program 4'!K44="","",'Program 4'!K44)</f>
        <v>Elevation Consulting</v>
      </c>
      <c r="M243" s="63">
        <f>'Program 4'!L44</f>
        <v>65</v>
      </c>
      <c r="N243" s="64">
        <f>'Program 4'!M44</f>
        <v>160</v>
      </c>
      <c r="O243" s="64">
        <f>'Program 4'!N44</f>
        <v>152</v>
      </c>
      <c r="P243" s="64">
        <f>'Program 4'!O44</f>
        <v>176</v>
      </c>
      <c r="Q243" s="64">
        <f>'Program 4'!P44</f>
        <v>176</v>
      </c>
      <c r="R243" s="64">
        <f>'Program 4'!Q44</f>
        <v>160</v>
      </c>
      <c r="S243" s="64">
        <f>'Program 4'!R44</f>
        <v>168</v>
      </c>
      <c r="T243" s="64">
        <f>'Program 4'!S44</f>
        <v>176</v>
      </c>
      <c r="U243" s="64">
        <f>'Program 4'!T44</f>
        <v>168</v>
      </c>
      <c r="V243" s="64">
        <f>'Program 4'!U44</f>
        <v>168</v>
      </c>
      <c r="W243" s="64">
        <f>'Program 4'!V44</f>
        <v>176</v>
      </c>
      <c r="X243" s="64">
        <f>'Program 4'!W44</f>
        <v>160</v>
      </c>
      <c r="Y243" s="64">
        <f>'Program 4'!X44</f>
        <v>176</v>
      </c>
      <c r="Z243" s="64">
        <f>'Program 4'!Y44</f>
        <v>2016</v>
      </c>
      <c r="AA243" s="7">
        <f>'Program 4'!Z44</f>
        <v>131040</v>
      </c>
      <c r="AB243" t="str">
        <f>'Program 4'!AA44</f>
        <v/>
      </c>
      <c r="AC243" t="str">
        <f>'Program 4'!AB44</f>
        <v/>
      </c>
      <c r="AD243" t="str">
        <f>'Program 4'!AC44</f>
        <v/>
      </c>
      <c r="AE243" t="str">
        <f>'Program 4'!AD44</f>
        <v/>
      </c>
      <c r="AF243" t="str">
        <f>'Program 4'!AE44</f>
        <v/>
      </c>
      <c r="AG243" t="str">
        <f>'Program 4'!AF44</f>
        <v/>
      </c>
      <c r="AH243" t="str">
        <f>'Program 4'!AG44</f>
        <v/>
      </c>
      <c r="AI243" t="str">
        <f>'Program 4'!AH44</f>
        <v/>
      </c>
      <c r="AJ243" t="str">
        <f>'Program 4'!AI44</f>
        <v/>
      </c>
      <c r="AK243" t="str">
        <f>'Program 4'!AJ44</f>
        <v/>
      </c>
      <c r="AL243" t="str">
        <f>'Program 4'!AK44</f>
        <v/>
      </c>
      <c r="AM243" t="str">
        <f>'Program 4'!AL44</f>
        <v/>
      </c>
    </row>
    <row r="244" spans="2:39" x14ac:dyDescent="0.25">
      <c r="B244" t="str">
        <f>IF('Program 4'!A45="","",'Program 4'!A45)</f>
        <v>Program 4</v>
      </c>
      <c r="C244" t="str">
        <f>IF('Program 4'!B45="","",'Program 4'!B45)</f>
        <v>Jerry West</v>
      </c>
      <c r="D244" t="str">
        <f>IF('Program 4'!C45="","",'Program 4'!C45)</f>
        <v>Software Engineer</v>
      </c>
      <c r="E244" t="str">
        <f>IF('Program 4'!D45="","",'Program 4'!D45)</f>
        <v>Contractor</v>
      </c>
      <c r="F244" t="str">
        <f>IF('Program 4'!E45="","",'Program 4'!E45)</f>
        <v/>
      </c>
      <c r="G244" t="str">
        <f>IF('Program 4'!F45="","",'Program 4'!F45)</f>
        <v>New York</v>
      </c>
      <c r="H244" t="str">
        <f>IF('Program 4'!G45="","",'Program 4'!G45)</f>
        <v>New York</v>
      </c>
      <c r="I244" t="str">
        <f>IF('Program 4'!H45="","",'Program 4'!H45)</f>
        <v>United States</v>
      </c>
      <c r="J244">
        <f>IF('Program 4'!I45="","",'Program 4'!I45)</f>
        <v>41323</v>
      </c>
      <c r="K244" t="str">
        <f>IF('Program 4'!J45="","",'Program 4'!J45)</f>
        <v/>
      </c>
      <c r="L244" t="str">
        <f>IF('Program 4'!K45="","",'Program 4'!K45)</f>
        <v>Elevation Consulting</v>
      </c>
      <c r="M244" s="63">
        <f>'Program 4'!L45</f>
        <v>65</v>
      </c>
      <c r="N244" s="64">
        <f>'Program 4'!M45</f>
        <v>160</v>
      </c>
      <c r="O244" s="64">
        <f>'Program 4'!N45</f>
        <v>152</v>
      </c>
      <c r="P244" s="64">
        <f>'Program 4'!O45</f>
        <v>176</v>
      </c>
      <c r="Q244" s="64">
        <f>'Program 4'!P45</f>
        <v>176</v>
      </c>
      <c r="R244" s="64">
        <f>'Program 4'!Q45</f>
        <v>160</v>
      </c>
      <c r="S244" s="64">
        <f>'Program 4'!R45</f>
        <v>168</v>
      </c>
      <c r="T244" s="64">
        <f>'Program 4'!S45</f>
        <v>176</v>
      </c>
      <c r="U244" s="64">
        <f>'Program 4'!T45</f>
        <v>168</v>
      </c>
      <c r="V244" s="64">
        <f>'Program 4'!U45</f>
        <v>168</v>
      </c>
      <c r="W244" s="64">
        <f>'Program 4'!V45</f>
        <v>176</v>
      </c>
      <c r="X244" s="64">
        <f>'Program 4'!W45</f>
        <v>160</v>
      </c>
      <c r="Y244" s="64">
        <f>'Program 4'!X45</f>
        <v>176</v>
      </c>
      <c r="Z244" s="64">
        <f>'Program 4'!Y45</f>
        <v>2016</v>
      </c>
      <c r="AA244" s="7">
        <f>'Program 4'!Z45</f>
        <v>131040</v>
      </c>
      <c r="AB244" t="str">
        <f>'Program 4'!AA45</f>
        <v/>
      </c>
      <c r="AC244" t="str">
        <f>'Program 4'!AB45</f>
        <v/>
      </c>
      <c r="AD244" t="str">
        <f>'Program 4'!AC45</f>
        <v/>
      </c>
      <c r="AE244" t="str">
        <f>'Program 4'!AD45</f>
        <v/>
      </c>
      <c r="AF244" t="str">
        <f>'Program 4'!AE45</f>
        <v/>
      </c>
      <c r="AG244" t="str">
        <f>'Program 4'!AF45</f>
        <v/>
      </c>
      <c r="AH244" t="str">
        <f>'Program 4'!AG45</f>
        <v/>
      </c>
      <c r="AI244" t="str">
        <f>'Program 4'!AH45</f>
        <v/>
      </c>
      <c r="AJ244" t="str">
        <f>'Program 4'!AI45</f>
        <v/>
      </c>
      <c r="AK244" t="str">
        <f>'Program 4'!AJ45</f>
        <v/>
      </c>
      <c r="AL244" t="str">
        <f>'Program 4'!AK45</f>
        <v/>
      </c>
      <c r="AM244" t="str">
        <f>'Program 4'!AL45</f>
        <v/>
      </c>
    </row>
    <row r="245" spans="2:39" x14ac:dyDescent="0.25">
      <c r="B245" t="str">
        <f>IF('Program 4'!A46="","",'Program 4'!A46)</f>
        <v>Program 4</v>
      </c>
      <c r="C245" t="str">
        <f>IF('Program 4'!B46="","",'Program 4'!B46)</f>
        <v>John Havlicek</v>
      </c>
      <c r="D245" t="str">
        <f>IF('Program 4'!C46="","",'Program 4'!C46)</f>
        <v>QA Engineers</v>
      </c>
      <c r="E245" t="str">
        <f>IF('Program 4'!D46="","",'Program 4'!D46)</f>
        <v>Employee</v>
      </c>
      <c r="F245" t="str">
        <f>IF('Program 4'!E46="","",'Program 4'!E46)</f>
        <v/>
      </c>
      <c r="G245" t="str">
        <f>IF('Program 4'!F46="","",'Program 4'!F46)</f>
        <v>Mumbai</v>
      </c>
      <c r="H245" t="str">
        <f>IF('Program 4'!G46="","",'Program 4'!G46)</f>
        <v>Maharashtra</v>
      </c>
      <c r="I245" t="str">
        <f>IF('Program 4'!H46="","",'Program 4'!H46)</f>
        <v>India</v>
      </c>
      <c r="J245">
        <f>IF('Program 4'!I46="","",'Program 4'!I46)</f>
        <v>45110</v>
      </c>
      <c r="K245" t="str">
        <f>IF('Program 4'!J46="","",'Program 4'!J46)</f>
        <v/>
      </c>
      <c r="L245" t="str">
        <f>IF('Program 4'!K46="","",'Program 4'!K46)</f>
        <v/>
      </c>
      <c r="M245" s="63">
        <f>'Program 4'!L46</f>
        <v>35</v>
      </c>
      <c r="N245" s="64">
        <f>'Program 4'!M46</f>
        <v>176</v>
      </c>
      <c r="O245" s="64">
        <f>'Program 4'!N46</f>
        <v>160</v>
      </c>
      <c r="P245" s="64">
        <f>'Program 4'!O46</f>
        <v>176</v>
      </c>
      <c r="Q245" s="64">
        <f>'Program 4'!P46</f>
        <v>176</v>
      </c>
      <c r="R245" s="64">
        <f>'Program 4'!Q46</f>
        <v>168</v>
      </c>
      <c r="S245" s="64">
        <f>'Program 4'!R46</f>
        <v>176</v>
      </c>
      <c r="T245" s="64">
        <f>'Program 4'!S46</f>
        <v>184</v>
      </c>
      <c r="U245" s="64">
        <f>'Program 4'!T46</f>
        <v>168</v>
      </c>
      <c r="V245" s="64">
        <f>'Program 4'!U46</f>
        <v>176</v>
      </c>
      <c r="W245" s="64">
        <f>'Program 4'!V46</f>
        <v>176</v>
      </c>
      <c r="X245" s="64">
        <f>'Program 4'!W46</f>
        <v>168</v>
      </c>
      <c r="Y245" s="64">
        <f>'Program 4'!X46</f>
        <v>184</v>
      </c>
      <c r="Z245" s="64">
        <f>'Program 4'!Y46</f>
        <v>2088</v>
      </c>
      <c r="AA245" s="7">
        <f>'Program 4'!Z46</f>
        <v>73080</v>
      </c>
      <c r="AB245" t="str">
        <f>'Program 4'!AA46</f>
        <v/>
      </c>
      <c r="AC245" t="str">
        <f>'Program 4'!AB46</f>
        <v/>
      </c>
      <c r="AD245" t="str">
        <f>'Program 4'!AC46</f>
        <v/>
      </c>
      <c r="AE245" t="str">
        <f>'Program 4'!AD46</f>
        <v/>
      </c>
      <c r="AF245" t="str">
        <f>'Program 4'!AE46</f>
        <v/>
      </c>
      <c r="AG245" t="str">
        <f>'Program 4'!AF46</f>
        <v/>
      </c>
      <c r="AH245" t="str">
        <f>'Program 4'!AG46</f>
        <v/>
      </c>
      <c r="AI245" t="str">
        <f>'Program 4'!AH46</f>
        <v/>
      </c>
      <c r="AJ245" t="str">
        <f>'Program 4'!AI46</f>
        <v/>
      </c>
      <c r="AK245" t="str">
        <f>'Program 4'!AJ46</f>
        <v/>
      </c>
      <c r="AL245" t="str">
        <f>'Program 4'!AK46</f>
        <v/>
      </c>
      <c r="AM245" t="str">
        <f>'Program 4'!AL46</f>
        <v/>
      </c>
    </row>
    <row r="246" spans="2:39" x14ac:dyDescent="0.25">
      <c r="B246" t="str">
        <f>IF('Program 4'!A47="","",'Program 4'!A47)</f>
        <v>Program 4</v>
      </c>
      <c r="C246" t="str">
        <f>IF('Program 4'!B47="","",'Program 4'!B47)</f>
        <v>John Stockton</v>
      </c>
      <c r="D246" t="str">
        <f>IF('Program 4'!C47="","",'Program 4'!C47)</f>
        <v>Developer</v>
      </c>
      <c r="E246" t="str">
        <f>IF('Program 4'!D47="","",'Program 4'!D47)</f>
        <v>Contractor</v>
      </c>
      <c r="F246" t="str">
        <f>IF('Program 4'!E47="","",'Program 4'!E47)</f>
        <v>New Hire</v>
      </c>
      <c r="G246" t="str">
        <f>IF('Program 4'!F47="","",'Program 4'!F47)</f>
        <v>Las Colinas</v>
      </c>
      <c r="H246" t="str">
        <f>IF('Program 4'!G47="","",'Program 4'!G47)</f>
        <v>Texas</v>
      </c>
      <c r="I246" t="str">
        <f>IF('Program 4'!H47="","",'Program 4'!H47)</f>
        <v>United States</v>
      </c>
      <c r="J246">
        <f>IF('Program 4'!I47="","",'Program 4'!I47)</f>
        <v>46104</v>
      </c>
      <c r="K246" t="str">
        <f>IF('Program 4'!J47="","",'Program 4'!J47)</f>
        <v/>
      </c>
      <c r="L246" t="str">
        <f>IF('Program 4'!K47="","",'Program 4'!K47)</f>
        <v>ABC Company</v>
      </c>
      <c r="M246" s="63">
        <f>'Program 4'!L47</f>
        <v>65</v>
      </c>
      <c r="N246" s="64">
        <f>'Program 4'!M47</f>
        <v>160</v>
      </c>
      <c r="O246" s="64">
        <f>'Program 4'!N47</f>
        <v>152</v>
      </c>
      <c r="P246" s="64">
        <f>'Program 4'!O47</f>
        <v>176</v>
      </c>
      <c r="Q246" s="64">
        <f>'Program 4'!P47</f>
        <v>176</v>
      </c>
      <c r="R246" s="64">
        <f>'Program 4'!Q47</f>
        <v>160</v>
      </c>
      <c r="S246" s="64">
        <f>'Program 4'!R47</f>
        <v>168</v>
      </c>
      <c r="T246" s="64">
        <f>'Program 4'!S47</f>
        <v>176</v>
      </c>
      <c r="U246" s="64">
        <f>'Program 4'!T47</f>
        <v>168</v>
      </c>
      <c r="V246" s="64">
        <f>'Program 4'!U47</f>
        <v>168</v>
      </c>
      <c r="W246" s="64">
        <f>'Program 4'!V47</f>
        <v>176</v>
      </c>
      <c r="X246" s="64">
        <f>'Program 4'!W47</f>
        <v>160</v>
      </c>
      <c r="Y246" s="64">
        <f>'Program 4'!X47</f>
        <v>176</v>
      </c>
      <c r="Z246" s="64">
        <f>'Program 4'!Y47</f>
        <v>2016</v>
      </c>
      <c r="AA246" s="7">
        <f>'Program 4'!Z47</f>
        <v>131040</v>
      </c>
      <c r="AB246" t="str">
        <f>'Program 4'!AA47</f>
        <v>New Hire</v>
      </c>
      <c r="AC246" t="str">
        <f>'Program 4'!AB47</f>
        <v/>
      </c>
      <c r="AD246" t="str">
        <f>'Program 4'!AC47</f>
        <v/>
      </c>
      <c r="AE246" t="str">
        <f>'Program 4'!AD47</f>
        <v/>
      </c>
      <c r="AF246" t="str">
        <f>'Program 4'!AE47</f>
        <v/>
      </c>
      <c r="AG246" t="str">
        <f>'Program 4'!AF47</f>
        <v/>
      </c>
      <c r="AH246" t="str">
        <f>'Program 4'!AG47</f>
        <v/>
      </c>
      <c r="AI246" t="str">
        <f>'Program 4'!AH47</f>
        <v/>
      </c>
      <c r="AJ246" t="str">
        <f>'Program 4'!AI47</f>
        <v/>
      </c>
      <c r="AK246" t="str">
        <f>'Program 4'!AJ47</f>
        <v/>
      </c>
      <c r="AL246" t="str">
        <f>'Program 4'!AK47</f>
        <v/>
      </c>
      <c r="AM246" t="str">
        <f>'Program 4'!AL47</f>
        <v/>
      </c>
    </row>
    <row r="247" spans="2:39" x14ac:dyDescent="0.25">
      <c r="B247" t="str">
        <f>IF('Program 4'!A48="","",'Program 4'!A48)</f>
        <v>Program 4</v>
      </c>
      <c r="C247" t="str">
        <f>IF('Program 4'!B48="","",'Program 4'!B48)</f>
        <v>Julius Erving</v>
      </c>
      <c r="D247" t="str">
        <f>IF('Program 4'!C48="","",'Program 4'!C48)</f>
        <v>Technical Consultant</v>
      </c>
      <c r="E247" t="str">
        <f>IF('Program 4'!D48="","",'Program 4'!D48)</f>
        <v>SOW</v>
      </c>
      <c r="F247" t="str">
        <f>IF('Program 4'!E48="","",'Program 4'!E48)</f>
        <v/>
      </c>
      <c r="G247" t="str">
        <f>IF('Program 4'!F48="","",'Program 4'!F48)</f>
        <v>Cebu</v>
      </c>
      <c r="H247" t="str">
        <f>IF('Program 4'!G48="","",'Program 4'!G48)</f>
        <v>Cebu</v>
      </c>
      <c r="I247" t="str">
        <f>IF('Program 4'!H48="","",'Program 4'!H48)</f>
        <v>Philippines</v>
      </c>
      <c r="J247">
        <f>IF('Program 4'!I48="","",'Program 4'!I48)</f>
        <v>45888</v>
      </c>
      <c r="K247" t="str">
        <f>IF('Program 4'!J48="","",'Program 4'!J48)</f>
        <v/>
      </c>
      <c r="L247" t="str">
        <f>IF('Program 4'!K48="","",'Program 4'!K48)</f>
        <v>Xero Technologies</v>
      </c>
      <c r="M247" s="63">
        <f>'Program 4'!L48</f>
        <v>25</v>
      </c>
      <c r="N247" s="64">
        <f>'Program 4'!M48</f>
        <v>160</v>
      </c>
      <c r="O247" s="64">
        <f>'Program 4'!N48</f>
        <v>152</v>
      </c>
      <c r="P247" s="64">
        <f>'Program 4'!O48</f>
        <v>176</v>
      </c>
      <c r="Q247" s="64">
        <f>'Program 4'!P48</f>
        <v>176</v>
      </c>
      <c r="R247" s="64">
        <f>'Program 4'!Q48</f>
        <v>160</v>
      </c>
      <c r="S247" s="64">
        <f>'Program 4'!R48</f>
        <v>168</v>
      </c>
      <c r="T247" s="64">
        <f>'Program 4'!S48</f>
        <v>176</v>
      </c>
      <c r="U247" s="64">
        <f>'Program 4'!T48</f>
        <v>168</v>
      </c>
      <c r="V247" s="64">
        <f>'Program 4'!U48</f>
        <v>168</v>
      </c>
      <c r="W247" s="64">
        <f>'Program 4'!V48</f>
        <v>176</v>
      </c>
      <c r="X247" s="64">
        <f>'Program 4'!W48</f>
        <v>160</v>
      </c>
      <c r="Y247" s="64">
        <f>'Program 4'!X48</f>
        <v>176</v>
      </c>
      <c r="Z247" s="64">
        <f>'Program 4'!Y48</f>
        <v>2016</v>
      </c>
      <c r="AA247" s="7">
        <f>'Program 4'!Z48</f>
        <v>50400</v>
      </c>
      <c r="AB247" t="str">
        <f>'Program 4'!AA48</f>
        <v/>
      </c>
      <c r="AC247" t="str">
        <f>'Program 4'!AB48</f>
        <v/>
      </c>
      <c r="AD247" t="str">
        <f>'Program 4'!AC48</f>
        <v/>
      </c>
      <c r="AE247" t="str">
        <f>'Program 4'!AD48</f>
        <v/>
      </c>
      <c r="AF247" t="str">
        <f>'Program 4'!AE48</f>
        <v/>
      </c>
      <c r="AG247" t="str">
        <f>'Program 4'!AF48</f>
        <v/>
      </c>
      <c r="AH247" t="str">
        <f>'Program 4'!AG48</f>
        <v/>
      </c>
      <c r="AI247" t="str">
        <f>'Program 4'!AH48</f>
        <v/>
      </c>
      <c r="AJ247" t="str">
        <f>'Program 4'!AI48</f>
        <v/>
      </c>
      <c r="AK247" t="str">
        <f>'Program 4'!AJ48</f>
        <v/>
      </c>
      <c r="AL247" t="str">
        <f>'Program 4'!AK48</f>
        <v/>
      </c>
      <c r="AM247" t="str">
        <f>'Program 4'!AL48</f>
        <v/>
      </c>
    </row>
    <row r="248" spans="2:39" x14ac:dyDescent="0.25">
      <c r="B248" t="str">
        <f>IF('Program 4'!A49="","",'Program 4'!A49)</f>
        <v>Program 4</v>
      </c>
      <c r="C248" t="str">
        <f>IF('Program 4'!B49="","",'Program 4'!B49)</f>
        <v>Kareem Abdul-Jabbar</v>
      </c>
      <c r="D248" t="str">
        <f>IF('Program 4'!C49="","",'Program 4'!C49)</f>
        <v>Data Engineer</v>
      </c>
      <c r="E248" t="str">
        <f>IF('Program 4'!D49="","",'Program 4'!D49)</f>
        <v>Employee</v>
      </c>
      <c r="F248" t="str">
        <f>IF('Program 4'!E49="","",'Program 4'!E49)</f>
        <v/>
      </c>
      <c r="G248" t="str">
        <f>IF('Program 4'!F49="","",'Program 4'!F49)</f>
        <v>Des Moines</v>
      </c>
      <c r="H248" t="str">
        <f>IF('Program 4'!G49="","",'Program 4'!G49)</f>
        <v>Iowa</v>
      </c>
      <c r="I248" t="str">
        <f>IF('Program 4'!H49="","",'Program 4'!H49)</f>
        <v>United States</v>
      </c>
      <c r="J248">
        <f>IF('Program 4'!I49="","",'Program 4'!I49)</f>
        <v>45453</v>
      </c>
      <c r="K248" t="str">
        <f>IF('Program 4'!J49="","",'Program 4'!J49)</f>
        <v/>
      </c>
      <c r="L248" t="str">
        <f>IF('Program 4'!K49="","",'Program 4'!K49)</f>
        <v/>
      </c>
      <c r="M248" s="63">
        <f>'Program 4'!L49</f>
        <v>95</v>
      </c>
      <c r="N248" s="64">
        <f>'Program 4'!M49</f>
        <v>176</v>
      </c>
      <c r="O248" s="64">
        <f>'Program 4'!N49</f>
        <v>160</v>
      </c>
      <c r="P248" s="64">
        <f>'Program 4'!O49</f>
        <v>176</v>
      </c>
      <c r="Q248" s="64">
        <f>'Program 4'!P49</f>
        <v>176</v>
      </c>
      <c r="R248" s="64">
        <f>'Program 4'!Q49</f>
        <v>168</v>
      </c>
      <c r="S248" s="64">
        <f>'Program 4'!R49</f>
        <v>176</v>
      </c>
      <c r="T248" s="64">
        <f>'Program 4'!S49</f>
        <v>184</v>
      </c>
      <c r="U248" s="64">
        <f>'Program 4'!T49</f>
        <v>168</v>
      </c>
      <c r="V248" s="64">
        <f>'Program 4'!U49</f>
        <v>176</v>
      </c>
      <c r="W248" s="64">
        <f>'Program 4'!V49</f>
        <v>176</v>
      </c>
      <c r="X248" s="64">
        <f>'Program 4'!W49</f>
        <v>168</v>
      </c>
      <c r="Y248" s="64">
        <f>'Program 4'!X49</f>
        <v>184</v>
      </c>
      <c r="Z248" s="64">
        <f>'Program 4'!Y49</f>
        <v>2088</v>
      </c>
      <c r="AA248" s="7">
        <f>'Program 4'!Z49</f>
        <v>198360</v>
      </c>
      <c r="AB248" t="str">
        <f>'Program 4'!AA49</f>
        <v/>
      </c>
      <c r="AC248" t="str">
        <f>'Program 4'!AB49</f>
        <v/>
      </c>
      <c r="AD248" t="str">
        <f>'Program 4'!AC49</f>
        <v/>
      </c>
      <c r="AE248" t="str">
        <f>'Program 4'!AD49</f>
        <v/>
      </c>
      <c r="AF248" t="str">
        <f>'Program 4'!AE49</f>
        <v/>
      </c>
      <c r="AG248" t="str">
        <f>'Program 4'!AF49</f>
        <v/>
      </c>
      <c r="AH248" t="str">
        <f>'Program 4'!AG49</f>
        <v/>
      </c>
      <c r="AI248" t="str">
        <f>'Program 4'!AH49</f>
        <v/>
      </c>
      <c r="AJ248" t="str">
        <f>'Program 4'!AI49</f>
        <v/>
      </c>
      <c r="AK248" t="str">
        <f>'Program 4'!AJ49</f>
        <v/>
      </c>
      <c r="AL248" t="str">
        <f>'Program 4'!AK49</f>
        <v/>
      </c>
      <c r="AM248" t="str">
        <f>'Program 4'!AL49</f>
        <v/>
      </c>
    </row>
    <row r="249" spans="2:39" x14ac:dyDescent="0.25">
      <c r="B249" t="str">
        <f>IF('Program 4'!A50="","",'Program 4'!A50)</f>
        <v>Program 4</v>
      </c>
      <c r="C249" t="str">
        <f>IF('Program 4'!B50="","",'Program 4'!B50)</f>
        <v>Karl Malone</v>
      </c>
      <c r="D249" t="str">
        <f>IF('Program 4'!C50="","",'Program 4'!C50)</f>
        <v>Data Engineer</v>
      </c>
      <c r="E249" t="str">
        <f>IF('Program 4'!D50="","",'Program 4'!D50)</f>
        <v>Contractor</v>
      </c>
      <c r="F249" t="str">
        <f>IF('Program 4'!E50="","",'Program 4'!E50)</f>
        <v/>
      </c>
      <c r="G249" t="str">
        <f>IF('Program 4'!F50="","",'Program 4'!F50)</f>
        <v>Mumbai</v>
      </c>
      <c r="H249" t="str">
        <f>IF('Program 4'!G50="","",'Program 4'!G50)</f>
        <v>Maharashtra</v>
      </c>
      <c r="I249" t="str">
        <f>IF('Program 4'!H50="","",'Program 4'!H50)</f>
        <v>India</v>
      </c>
      <c r="J249">
        <f>IF('Program 4'!I50="","",'Program 4'!I50)</f>
        <v>45943</v>
      </c>
      <c r="K249" t="str">
        <f>IF('Program 4'!J50="","",'Program 4'!J50)</f>
        <v/>
      </c>
      <c r="L249" t="str">
        <f>IF('Program 4'!K50="","",'Program 4'!K50)</f>
        <v>KPS, Inc.</v>
      </c>
      <c r="M249" s="63">
        <f>'Program 4'!L50</f>
        <v>25</v>
      </c>
      <c r="N249" s="64">
        <f>'Program 4'!M50</f>
        <v>160</v>
      </c>
      <c r="O249" s="64">
        <f>'Program 4'!N50</f>
        <v>152</v>
      </c>
      <c r="P249" s="64">
        <f>'Program 4'!O50</f>
        <v>176</v>
      </c>
      <c r="Q249" s="64">
        <f>'Program 4'!P50</f>
        <v>176</v>
      </c>
      <c r="R249" s="64">
        <f>'Program 4'!Q50</f>
        <v>160</v>
      </c>
      <c r="S249" s="64">
        <f>'Program 4'!R50</f>
        <v>168</v>
      </c>
      <c r="T249" s="64">
        <f>'Program 4'!S50</f>
        <v>176</v>
      </c>
      <c r="U249" s="64">
        <f>'Program 4'!T50</f>
        <v>168</v>
      </c>
      <c r="V249" s="64">
        <f>'Program 4'!U50</f>
        <v>168</v>
      </c>
      <c r="W249" s="64">
        <f>'Program 4'!V50</f>
        <v>176</v>
      </c>
      <c r="X249" s="64">
        <f>'Program 4'!W50</f>
        <v>160</v>
      </c>
      <c r="Y249" s="64">
        <f>'Program 4'!X50</f>
        <v>176</v>
      </c>
      <c r="Z249" s="64">
        <f>'Program 4'!Y50</f>
        <v>2016</v>
      </c>
      <c r="AA249" s="7">
        <f>'Program 4'!Z50</f>
        <v>50400</v>
      </c>
      <c r="AB249" t="str">
        <f>'Program 4'!AA50</f>
        <v/>
      </c>
      <c r="AC249" t="str">
        <f>'Program 4'!AB50</f>
        <v/>
      </c>
      <c r="AD249" t="str">
        <f>'Program 4'!AC50</f>
        <v/>
      </c>
      <c r="AE249" t="str">
        <f>'Program 4'!AD50</f>
        <v/>
      </c>
      <c r="AF249" t="str">
        <f>'Program 4'!AE50</f>
        <v/>
      </c>
      <c r="AG249" t="str">
        <f>'Program 4'!AF50</f>
        <v/>
      </c>
      <c r="AH249" t="str">
        <f>'Program 4'!AG50</f>
        <v/>
      </c>
      <c r="AI249" t="str">
        <f>'Program 4'!AH50</f>
        <v/>
      </c>
      <c r="AJ249" t="str">
        <f>'Program 4'!AI50</f>
        <v/>
      </c>
      <c r="AK249" t="str">
        <f>'Program 4'!AJ50</f>
        <v/>
      </c>
      <c r="AL249" t="str">
        <f>'Program 4'!AK50</f>
        <v/>
      </c>
      <c r="AM249" t="str">
        <f>'Program 4'!AL50</f>
        <v/>
      </c>
    </row>
    <row r="250" spans="2:39" x14ac:dyDescent="0.25">
      <c r="B250" t="str">
        <f>IF('Program 4'!A51="","",'Program 4'!A51)</f>
        <v>Program 4</v>
      </c>
      <c r="C250" t="str">
        <f>IF('Program 4'!B51="","",'Program 4'!B51)</f>
        <v>Kawhi Leonard</v>
      </c>
      <c r="D250" t="str">
        <f>IF('Program 4'!C51="","",'Program 4'!C51)</f>
        <v>QA Engineers</v>
      </c>
      <c r="E250" t="str">
        <f>IF('Program 4'!D51="","",'Program 4'!D51)</f>
        <v>Contractor</v>
      </c>
      <c r="F250" t="str">
        <f>IF('Program 4'!E51="","",'Program 4'!E51)</f>
        <v>Left Company</v>
      </c>
      <c r="G250" t="str">
        <f>IF('Program 4'!F51="","",'Program 4'!F51)</f>
        <v>Phoenix</v>
      </c>
      <c r="H250" t="str">
        <f>IF('Program 4'!G51="","",'Program 4'!G51)</f>
        <v>Arizona</v>
      </c>
      <c r="I250" t="str">
        <f>IF('Program 4'!H51="","",'Program 4'!H51)</f>
        <v>United States</v>
      </c>
      <c r="J250">
        <f>IF('Program 4'!I51="","",'Program 4'!I51)</f>
        <v>44949</v>
      </c>
      <c r="K250">
        <f>IF('Program 4'!J51="","",'Program 4'!J51)</f>
        <v>46129</v>
      </c>
      <c r="L250" t="str">
        <f>IF('Program 4'!K51="","",'Program 4'!K51)</f>
        <v>KPS, Inc.</v>
      </c>
      <c r="M250" s="63">
        <f>'Program 4'!L51</f>
        <v>65</v>
      </c>
      <c r="N250" s="64">
        <f>'Program 4'!M51</f>
        <v>160</v>
      </c>
      <c r="O250" s="64">
        <f>'Program 4'!N51</f>
        <v>152</v>
      </c>
      <c r="P250" s="64">
        <f>'Program 4'!O51</f>
        <v>176</v>
      </c>
      <c r="Q250" s="64">
        <f>'Program 4'!P51</f>
        <v>104</v>
      </c>
      <c r="R250" s="64">
        <f>'Program 4'!Q51</f>
        <v>0</v>
      </c>
      <c r="S250" s="64">
        <f>'Program 4'!R51</f>
        <v>0</v>
      </c>
      <c r="T250" s="64">
        <f>'Program 4'!S51</f>
        <v>0</v>
      </c>
      <c r="U250" s="64">
        <f>'Program 4'!T51</f>
        <v>0</v>
      </c>
      <c r="V250" s="64">
        <f>'Program 4'!U51</f>
        <v>0</v>
      </c>
      <c r="W250" s="64">
        <f>'Program 4'!V51</f>
        <v>0</v>
      </c>
      <c r="X250" s="64">
        <f>'Program 4'!W51</f>
        <v>0</v>
      </c>
      <c r="Y250" s="64">
        <f>'Program 4'!X51</f>
        <v>0</v>
      </c>
      <c r="Z250" s="64">
        <f>'Program 4'!Y51</f>
        <v>592</v>
      </c>
      <c r="AA250" s="7">
        <f>'Program 4'!Z51</f>
        <v>38480</v>
      </c>
      <c r="AB250" t="str">
        <f>'Program 4'!AA51</f>
        <v/>
      </c>
      <c r="AC250" t="str">
        <f>'Program 4'!AB51</f>
        <v/>
      </c>
      <c r="AD250" t="str">
        <f>'Program 4'!AC51</f>
        <v/>
      </c>
      <c r="AE250" t="str">
        <f>'Program 4'!AD51</f>
        <v/>
      </c>
      <c r="AF250" t="str">
        <f>'Program 4'!AE51</f>
        <v>Left Company</v>
      </c>
      <c r="AG250" t="str">
        <f>'Program 4'!AF51</f>
        <v/>
      </c>
      <c r="AH250" t="str">
        <f>'Program 4'!AG51</f>
        <v/>
      </c>
      <c r="AI250" t="str">
        <f>'Program 4'!AH51</f>
        <v/>
      </c>
      <c r="AJ250" t="str">
        <f>'Program 4'!AI51</f>
        <v/>
      </c>
      <c r="AK250" t="str">
        <f>'Program 4'!AJ51</f>
        <v/>
      </c>
      <c r="AL250" t="str">
        <f>'Program 4'!AK51</f>
        <v/>
      </c>
      <c r="AM250" t="str">
        <f>'Program 4'!AL51</f>
        <v/>
      </c>
    </row>
    <row r="251" spans="2:39" x14ac:dyDescent="0.25">
      <c r="B251" t="str">
        <f>IF('Program 4'!A52="","",'Program 4'!A52)</f>
        <v>Program 4</v>
      </c>
      <c r="C251" t="str">
        <f>IF('Program 4'!B52="","",'Program 4'!B52)</f>
        <v>Kobe Bryant</v>
      </c>
      <c r="D251" t="str">
        <f>IF('Program 4'!C52="","",'Program 4'!C52)</f>
        <v>Architect</v>
      </c>
      <c r="E251" t="str">
        <f>IF('Program 4'!D52="","",'Program 4'!D52)</f>
        <v>Employee</v>
      </c>
      <c r="F251" t="str">
        <f>IF('Program 4'!E52="","",'Program 4'!E52)</f>
        <v/>
      </c>
      <c r="G251" t="str">
        <f>IF('Program 4'!F52="","",'Program 4'!F52)</f>
        <v>Charlotte</v>
      </c>
      <c r="H251" t="str">
        <f>IF('Program 4'!G52="","",'Program 4'!G52)</f>
        <v>North Carolina</v>
      </c>
      <c r="I251" t="str">
        <f>IF('Program 4'!H52="","",'Program 4'!H52)</f>
        <v>United States</v>
      </c>
      <c r="J251">
        <f>IF('Program 4'!I52="","",'Program 4'!I52)</f>
        <v>45110</v>
      </c>
      <c r="K251" t="str">
        <f>IF('Program 4'!J52="","",'Program 4'!J52)</f>
        <v/>
      </c>
      <c r="L251" t="str">
        <f>IF('Program 4'!K52="","",'Program 4'!K52)</f>
        <v/>
      </c>
      <c r="M251" s="63">
        <f>'Program 4'!L52</f>
        <v>95</v>
      </c>
      <c r="N251" s="64">
        <f>'Program 4'!M52</f>
        <v>176</v>
      </c>
      <c r="O251" s="64">
        <f>'Program 4'!N52</f>
        <v>160</v>
      </c>
      <c r="P251" s="64">
        <f>'Program 4'!O52</f>
        <v>176</v>
      </c>
      <c r="Q251" s="64">
        <f>'Program 4'!P52</f>
        <v>176</v>
      </c>
      <c r="R251" s="64">
        <f>'Program 4'!Q52</f>
        <v>168</v>
      </c>
      <c r="S251" s="64">
        <f>'Program 4'!R52</f>
        <v>176</v>
      </c>
      <c r="T251" s="64">
        <f>'Program 4'!S52</f>
        <v>184</v>
      </c>
      <c r="U251" s="64">
        <f>'Program 4'!T52</f>
        <v>168</v>
      </c>
      <c r="V251" s="64">
        <f>'Program 4'!U52</f>
        <v>176</v>
      </c>
      <c r="W251" s="64">
        <f>'Program 4'!V52</f>
        <v>176</v>
      </c>
      <c r="X251" s="64">
        <f>'Program 4'!W52</f>
        <v>168</v>
      </c>
      <c r="Y251" s="64">
        <f>'Program 4'!X52</f>
        <v>184</v>
      </c>
      <c r="Z251" s="64">
        <f>'Program 4'!Y52</f>
        <v>2088</v>
      </c>
      <c r="AA251" s="7">
        <f>'Program 4'!Z52</f>
        <v>198360</v>
      </c>
      <c r="AB251" t="str">
        <f>'Program 4'!AA52</f>
        <v/>
      </c>
      <c r="AC251" t="str">
        <f>'Program 4'!AB52</f>
        <v/>
      </c>
      <c r="AD251" t="str">
        <f>'Program 4'!AC52</f>
        <v/>
      </c>
      <c r="AE251" t="str">
        <f>'Program 4'!AD52</f>
        <v/>
      </c>
      <c r="AF251" t="str">
        <f>'Program 4'!AE52</f>
        <v/>
      </c>
      <c r="AG251" t="str">
        <f>'Program 4'!AF52</f>
        <v/>
      </c>
      <c r="AH251" t="str">
        <f>'Program 4'!AG52</f>
        <v/>
      </c>
      <c r="AI251" t="str">
        <f>'Program 4'!AH52</f>
        <v/>
      </c>
      <c r="AJ251" t="str">
        <f>'Program 4'!AI52</f>
        <v/>
      </c>
      <c r="AK251" t="str">
        <f>'Program 4'!AJ52</f>
        <v/>
      </c>
      <c r="AL251" t="str">
        <f>'Program 4'!AK52</f>
        <v/>
      </c>
      <c r="AM251" t="str">
        <f>'Program 4'!AL52</f>
        <v/>
      </c>
    </row>
    <row r="252" spans="2:39" x14ac:dyDescent="0.25">
      <c r="B252" t="str">
        <f>IF('Program 4'!A53="","",'Program 4'!A53)</f>
        <v>Program 4</v>
      </c>
      <c r="C252" t="str">
        <f>IF('Program 4'!B53="","",'Program 4'!B53)</f>
        <v>Larry Bird</v>
      </c>
      <c r="D252" t="str">
        <f>IF('Program 4'!C53="","",'Program 4'!C53)</f>
        <v>Data Engineer</v>
      </c>
      <c r="E252" t="str">
        <f>IF('Program 4'!D53="","",'Program 4'!D53)</f>
        <v>Employee</v>
      </c>
      <c r="F252" t="str">
        <f>IF('Program 4'!E53="","",'Program 4'!E53)</f>
        <v/>
      </c>
      <c r="G252" t="str">
        <f>IF('Program 4'!F53="","",'Program 4'!F53)</f>
        <v>Charlotte</v>
      </c>
      <c r="H252" t="str">
        <f>IF('Program 4'!G53="","",'Program 4'!G53)</f>
        <v>North Carolina</v>
      </c>
      <c r="I252" t="str">
        <f>IF('Program 4'!H53="","",'Program 4'!H53)</f>
        <v>United States</v>
      </c>
      <c r="J252">
        <f>IF('Program 4'!I53="","",'Program 4'!I53)</f>
        <v>43347</v>
      </c>
      <c r="K252" t="str">
        <f>IF('Program 4'!J53="","",'Program 4'!J53)</f>
        <v/>
      </c>
      <c r="L252" t="str">
        <f>IF('Program 4'!K53="","",'Program 4'!K53)</f>
        <v/>
      </c>
      <c r="M252" s="63">
        <f>'Program 4'!L53</f>
        <v>95</v>
      </c>
      <c r="N252" s="64">
        <f>'Program 4'!M53</f>
        <v>176</v>
      </c>
      <c r="O252" s="64">
        <f>'Program 4'!N53</f>
        <v>160</v>
      </c>
      <c r="P252" s="64">
        <f>'Program 4'!O53</f>
        <v>176</v>
      </c>
      <c r="Q252" s="64">
        <f>'Program 4'!P53</f>
        <v>176</v>
      </c>
      <c r="R252" s="64">
        <f>'Program 4'!Q53</f>
        <v>168</v>
      </c>
      <c r="S252" s="64">
        <f>'Program 4'!R53</f>
        <v>176</v>
      </c>
      <c r="T252" s="64">
        <f>'Program 4'!S53</f>
        <v>184</v>
      </c>
      <c r="U252" s="64">
        <f>'Program 4'!T53</f>
        <v>168</v>
      </c>
      <c r="V252" s="64">
        <f>'Program 4'!U53</f>
        <v>176</v>
      </c>
      <c r="W252" s="64">
        <f>'Program 4'!V53</f>
        <v>176</v>
      </c>
      <c r="X252" s="64">
        <f>'Program 4'!W53</f>
        <v>168</v>
      </c>
      <c r="Y252" s="64">
        <f>'Program 4'!X53</f>
        <v>184</v>
      </c>
      <c r="Z252" s="64">
        <f>'Program 4'!Y53</f>
        <v>2088</v>
      </c>
      <c r="AA252" s="7">
        <f>'Program 4'!Z53</f>
        <v>198360</v>
      </c>
      <c r="AB252" t="str">
        <f>'Program 4'!AA53</f>
        <v/>
      </c>
      <c r="AC252" t="str">
        <f>'Program 4'!AB53</f>
        <v/>
      </c>
      <c r="AD252" t="str">
        <f>'Program 4'!AC53</f>
        <v/>
      </c>
      <c r="AE252" t="str">
        <f>'Program 4'!AD53</f>
        <v/>
      </c>
      <c r="AF252" t="str">
        <f>'Program 4'!AE53</f>
        <v/>
      </c>
      <c r="AG252" t="str">
        <f>'Program 4'!AF53</f>
        <v/>
      </c>
      <c r="AH252" t="str">
        <f>'Program 4'!AG53</f>
        <v/>
      </c>
      <c r="AI252" t="str">
        <f>'Program 4'!AH53</f>
        <v/>
      </c>
      <c r="AJ252" t="str">
        <f>'Program 4'!AI53</f>
        <v/>
      </c>
      <c r="AK252" t="str">
        <f>'Program 4'!AJ53</f>
        <v/>
      </c>
      <c r="AL252" t="str">
        <f>'Program 4'!AK53</f>
        <v/>
      </c>
      <c r="AM252" t="str">
        <f>'Program 4'!AL53</f>
        <v/>
      </c>
    </row>
    <row r="253" spans="2:39" x14ac:dyDescent="0.25">
      <c r="B253" t="str">
        <f>IF('Program 4'!A54="","",'Program 4'!A54)</f>
        <v>Program 4</v>
      </c>
      <c r="C253" t="str">
        <f>IF('Program 4'!B54="","",'Program 4'!B54)</f>
        <v>Magic Johnson</v>
      </c>
      <c r="D253" t="str">
        <f>IF('Program 4'!C54="","",'Program 4'!C54)</f>
        <v>QA Engineers</v>
      </c>
      <c r="E253" t="str">
        <f>IF('Program 4'!D54="","",'Program 4'!D54)</f>
        <v>Contractor</v>
      </c>
      <c r="F253" t="str">
        <f>IF('Program 4'!E54="","",'Program 4'!E54)</f>
        <v/>
      </c>
      <c r="G253" t="str">
        <f>IF('Program 4'!F54="","",'Program 4'!F54)</f>
        <v>Des Moines</v>
      </c>
      <c r="H253" t="str">
        <f>IF('Program 4'!G54="","",'Program 4'!G54)</f>
        <v>Iowa</v>
      </c>
      <c r="I253" t="str">
        <f>IF('Program 4'!H54="","",'Program 4'!H54)</f>
        <v>United States</v>
      </c>
      <c r="J253">
        <f>IF('Program 4'!I54="","",'Program 4'!I54)</f>
        <v>45110</v>
      </c>
      <c r="K253" t="str">
        <f>IF('Program 4'!J54="","",'Program 4'!J54)</f>
        <v/>
      </c>
      <c r="L253" t="str">
        <f>IF('Program 4'!K54="","",'Program 4'!K54)</f>
        <v>ABC Company</v>
      </c>
      <c r="M253" s="63">
        <f>'Program 4'!L54</f>
        <v>65</v>
      </c>
      <c r="N253" s="64">
        <f>'Program 4'!M54</f>
        <v>160</v>
      </c>
      <c r="O253" s="64">
        <f>'Program 4'!N54</f>
        <v>152</v>
      </c>
      <c r="P253" s="64">
        <f>'Program 4'!O54</f>
        <v>176</v>
      </c>
      <c r="Q253" s="64">
        <f>'Program 4'!P54</f>
        <v>176</v>
      </c>
      <c r="R253" s="64">
        <f>'Program 4'!Q54</f>
        <v>160</v>
      </c>
      <c r="S253" s="64">
        <f>'Program 4'!R54</f>
        <v>168</v>
      </c>
      <c r="T253" s="64">
        <f>'Program 4'!S54</f>
        <v>176</v>
      </c>
      <c r="U253" s="64">
        <f>'Program 4'!T54</f>
        <v>168</v>
      </c>
      <c r="V253" s="64">
        <f>'Program 4'!U54</f>
        <v>168</v>
      </c>
      <c r="W253" s="64">
        <f>'Program 4'!V54</f>
        <v>176</v>
      </c>
      <c r="X253" s="64">
        <f>'Program 4'!W54</f>
        <v>160</v>
      </c>
      <c r="Y253" s="64">
        <f>'Program 4'!X54</f>
        <v>176</v>
      </c>
      <c r="Z253" s="64">
        <f>'Program 4'!Y54</f>
        <v>2016</v>
      </c>
      <c r="AA253" s="7">
        <f>'Program 4'!Z54</f>
        <v>131040</v>
      </c>
      <c r="AB253" t="str">
        <f>'Program 4'!AA54</f>
        <v/>
      </c>
      <c r="AC253" t="str">
        <f>'Program 4'!AB54</f>
        <v/>
      </c>
      <c r="AD253" t="str">
        <f>'Program 4'!AC54</f>
        <v/>
      </c>
      <c r="AE253" t="str">
        <f>'Program 4'!AD54</f>
        <v/>
      </c>
      <c r="AF253" t="str">
        <f>'Program 4'!AE54</f>
        <v/>
      </c>
      <c r="AG253" t="str">
        <f>'Program 4'!AF54</f>
        <v/>
      </c>
      <c r="AH253" t="str">
        <f>'Program 4'!AG54</f>
        <v/>
      </c>
      <c r="AI253" t="str">
        <f>'Program 4'!AH54</f>
        <v/>
      </c>
      <c r="AJ253" t="str">
        <f>'Program 4'!AI54</f>
        <v/>
      </c>
      <c r="AK253" t="str">
        <f>'Program 4'!AJ54</f>
        <v/>
      </c>
      <c r="AL253" t="str">
        <f>'Program 4'!AK54</f>
        <v/>
      </c>
      <c r="AM253" t="str">
        <f>'Program 4'!AL54</f>
        <v/>
      </c>
    </row>
    <row r="254" spans="2:39" x14ac:dyDescent="0.25">
      <c r="B254" t="str">
        <f>IF('Program 4'!A55="","",'Program 4'!A55)</f>
        <v>Program 4</v>
      </c>
      <c r="C254" t="str">
        <f>IF('Program 4'!B55="","",'Program 4'!B55)</f>
        <v>Michael Jordan</v>
      </c>
      <c r="D254" t="str">
        <f>IF('Program 4'!C55="","",'Program 4'!C55)</f>
        <v>Manager</v>
      </c>
      <c r="E254" t="str">
        <f>IF('Program 4'!D55="","",'Program 4'!D55)</f>
        <v>Employee</v>
      </c>
      <c r="F254" t="str">
        <f>IF('Program 4'!E55="","",'Program 4'!E55)</f>
        <v/>
      </c>
      <c r="G254" t="str">
        <f>IF('Program 4'!F55="","",'Program 4'!F55)</f>
        <v>Raleigh</v>
      </c>
      <c r="H254" t="str">
        <f>IF('Program 4'!G55="","",'Program 4'!G55)</f>
        <v>North Carolina</v>
      </c>
      <c r="I254" t="str">
        <f>IF('Program 4'!H55="","",'Program 4'!H55)</f>
        <v>United States</v>
      </c>
      <c r="J254">
        <f>IF('Program 4'!I55="","",'Program 4'!I55)</f>
        <v>41673</v>
      </c>
      <c r="K254" t="str">
        <f>IF('Program 4'!J55="","",'Program 4'!J55)</f>
        <v/>
      </c>
      <c r="L254" t="str">
        <f>IF('Program 4'!K55="","",'Program 4'!K55)</f>
        <v/>
      </c>
      <c r="M254" s="63">
        <f>'Program 4'!L55</f>
        <v>95</v>
      </c>
      <c r="N254" s="64">
        <f>'Program 4'!M55</f>
        <v>176</v>
      </c>
      <c r="O254" s="64">
        <f>'Program 4'!N55</f>
        <v>160</v>
      </c>
      <c r="P254" s="64">
        <f>'Program 4'!O55</f>
        <v>176</v>
      </c>
      <c r="Q254" s="64">
        <f>'Program 4'!P55</f>
        <v>176</v>
      </c>
      <c r="R254" s="64">
        <f>'Program 4'!Q55</f>
        <v>168</v>
      </c>
      <c r="S254" s="64">
        <f>'Program 4'!R55</f>
        <v>176</v>
      </c>
      <c r="T254" s="64">
        <f>'Program 4'!S55</f>
        <v>184</v>
      </c>
      <c r="U254" s="64">
        <f>'Program 4'!T55</f>
        <v>168</v>
      </c>
      <c r="V254" s="64">
        <f>'Program 4'!U55</f>
        <v>176</v>
      </c>
      <c r="W254" s="64">
        <f>'Program 4'!V55</f>
        <v>176</v>
      </c>
      <c r="X254" s="64">
        <f>'Program 4'!W55</f>
        <v>168</v>
      </c>
      <c r="Y254" s="64">
        <f>'Program 4'!X55</f>
        <v>184</v>
      </c>
      <c r="Z254" s="64">
        <f>'Program 4'!Y55</f>
        <v>2088</v>
      </c>
      <c r="AA254" s="7">
        <f>'Program 4'!Z55</f>
        <v>198360</v>
      </c>
      <c r="AB254" t="str">
        <f>'Program 4'!AA55</f>
        <v/>
      </c>
      <c r="AC254" t="str">
        <f>'Program 4'!AB55</f>
        <v/>
      </c>
      <c r="AD254" t="str">
        <f>'Program 4'!AC55</f>
        <v/>
      </c>
      <c r="AE254" t="str">
        <f>'Program 4'!AD55</f>
        <v/>
      </c>
      <c r="AF254" t="str">
        <f>'Program 4'!AE55</f>
        <v/>
      </c>
      <c r="AG254" t="str">
        <f>'Program 4'!AF55</f>
        <v/>
      </c>
      <c r="AH254" t="str">
        <f>'Program 4'!AG55</f>
        <v/>
      </c>
      <c r="AI254" t="str">
        <f>'Program 4'!AH55</f>
        <v/>
      </c>
      <c r="AJ254" t="str">
        <f>'Program 4'!AI55</f>
        <v/>
      </c>
      <c r="AK254" t="str">
        <f>'Program 4'!AJ55</f>
        <v/>
      </c>
      <c r="AL254" t="str">
        <f>'Program 4'!AK55</f>
        <v/>
      </c>
      <c r="AM254" t="str">
        <f>'Program 4'!AL55</f>
        <v/>
      </c>
    </row>
    <row r="255" spans="2:39" x14ac:dyDescent="0.25">
      <c r="B255" t="str">
        <f>IF('Program 4'!A56="","",'Program 4'!A56)</f>
        <v>Program 4</v>
      </c>
      <c r="C255" t="str">
        <f>IF('Program 4'!B56="","",'Program 4'!B56)</f>
        <v>Moses Malone</v>
      </c>
      <c r="D255" t="str">
        <f>IF('Program 4'!C56="","",'Program 4'!C56)</f>
        <v>Technical Consultant</v>
      </c>
      <c r="E255" t="str">
        <f>IF('Program 4'!D56="","",'Program 4'!D56)</f>
        <v>SOW</v>
      </c>
      <c r="F255" t="str">
        <f>IF('Program 4'!E56="","",'Program 4'!E56)</f>
        <v/>
      </c>
      <c r="G255" t="str">
        <f>IF('Program 4'!F56="","",'Program 4'!F56)</f>
        <v>Bangalore</v>
      </c>
      <c r="H255" t="str">
        <f>IF('Program 4'!G56="","",'Program 4'!G56)</f>
        <v>Karnataka</v>
      </c>
      <c r="I255" t="str">
        <f>IF('Program 4'!H56="","",'Program 4'!H56)</f>
        <v>India</v>
      </c>
      <c r="J255">
        <f>IF('Program 4'!I56="","",'Program 4'!I56)</f>
        <v>45453</v>
      </c>
      <c r="K255" t="str">
        <f>IF('Program 4'!J56="","",'Program 4'!J56)</f>
        <v/>
      </c>
      <c r="L255" t="str">
        <f>IF('Program 4'!K56="","",'Program 4'!K56)</f>
        <v>Prism Ridge, LLC</v>
      </c>
      <c r="M255" s="63">
        <f>'Program 4'!L56</f>
        <v>25</v>
      </c>
      <c r="N255" s="64">
        <f>'Program 4'!M56</f>
        <v>160</v>
      </c>
      <c r="O255" s="64">
        <f>'Program 4'!N56</f>
        <v>152</v>
      </c>
      <c r="P255" s="64">
        <f>'Program 4'!O56</f>
        <v>176</v>
      </c>
      <c r="Q255" s="64">
        <f>'Program 4'!P56</f>
        <v>176</v>
      </c>
      <c r="R255" s="64">
        <f>'Program 4'!Q56</f>
        <v>160</v>
      </c>
      <c r="S255" s="64">
        <f>'Program 4'!R56</f>
        <v>168</v>
      </c>
      <c r="T255" s="64">
        <f>'Program 4'!S56</f>
        <v>176</v>
      </c>
      <c r="U255" s="64">
        <f>'Program 4'!T56</f>
        <v>168</v>
      </c>
      <c r="V255" s="64">
        <f>'Program 4'!U56</f>
        <v>168</v>
      </c>
      <c r="W255" s="64">
        <f>'Program 4'!V56</f>
        <v>176</v>
      </c>
      <c r="X255" s="64">
        <f>'Program 4'!W56</f>
        <v>160</v>
      </c>
      <c r="Y255" s="64">
        <f>'Program 4'!X56</f>
        <v>176</v>
      </c>
      <c r="Z255" s="64">
        <f>'Program 4'!Y56</f>
        <v>2016</v>
      </c>
      <c r="AA255" s="7">
        <f>'Program 4'!Z56</f>
        <v>50400</v>
      </c>
      <c r="AB255" t="str">
        <f>'Program 4'!AA56</f>
        <v/>
      </c>
      <c r="AC255" t="str">
        <f>'Program 4'!AB56</f>
        <v/>
      </c>
      <c r="AD255" t="str">
        <f>'Program 4'!AC56</f>
        <v/>
      </c>
      <c r="AE255" t="str">
        <f>'Program 4'!AD56</f>
        <v/>
      </c>
      <c r="AF255" t="str">
        <f>'Program 4'!AE56</f>
        <v/>
      </c>
      <c r="AG255" t="str">
        <f>'Program 4'!AF56</f>
        <v/>
      </c>
      <c r="AH255" t="str">
        <f>'Program 4'!AG56</f>
        <v/>
      </c>
      <c r="AI255" t="str">
        <f>'Program 4'!AH56</f>
        <v/>
      </c>
      <c r="AJ255" t="str">
        <f>'Program 4'!AI56</f>
        <v/>
      </c>
      <c r="AK255" t="str">
        <f>'Program 4'!AJ56</f>
        <v/>
      </c>
      <c r="AL255" t="str">
        <f>'Program 4'!AK56</f>
        <v/>
      </c>
      <c r="AM255" t="str">
        <f>'Program 4'!AL56</f>
        <v/>
      </c>
    </row>
    <row r="256" spans="2:39" x14ac:dyDescent="0.25">
      <c r="B256" t="str">
        <f>IF('Program 4'!A57="","",'Program 4'!A57)</f>
        <v>Program 4</v>
      </c>
      <c r="C256" t="str">
        <f>IF('Program 4'!B57="","",'Program 4'!B57)</f>
        <v>Oscar Robertson</v>
      </c>
      <c r="D256" t="str">
        <f>IF('Program 4'!C57="","",'Program 4'!C57)</f>
        <v>Technical Consultant</v>
      </c>
      <c r="E256" t="str">
        <f>IF('Program 4'!D57="","",'Program 4'!D57)</f>
        <v>SOW</v>
      </c>
      <c r="F256" t="str">
        <f>IF('Program 4'!E57="","",'Program 4'!E57)</f>
        <v/>
      </c>
      <c r="G256" t="str">
        <f>IF('Program 4'!F57="","",'Program 4'!F57)</f>
        <v>Cebu</v>
      </c>
      <c r="H256" t="str">
        <f>IF('Program 4'!G57="","",'Program 4'!G57)</f>
        <v>Cebu</v>
      </c>
      <c r="I256" t="str">
        <f>IF('Program 4'!H57="","",'Program 4'!H57)</f>
        <v>Philippines</v>
      </c>
      <c r="J256">
        <f>IF('Program 4'!I57="","",'Program 4'!I57)</f>
        <v>45888</v>
      </c>
      <c r="K256" t="str">
        <f>IF('Program 4'!J57="","",'Program 4'!J57)</f>
        <v/>
      </c>
      <c r="L256" t="str">
        <f>IF('Program 4'!K57="","",'Program 4'!K57)</f>
        <v>Xero Technologies</v>
      </c>
      <c r="M256" s="63">
        <f>'Program 4'!L57</f>
        <v>25</v>
      </c>
      <c r="N256" s="64">
        <f>'Program 4'!M57</f>
        <v>160</v>
      </c>
      <c r="O256" s="64">
        <f>'Program 4'!N57</f>
        <v>152</v>
      </c>
      <c r="P256" s="64">
        <f>'Program 4'!O57</f>
        <v>176</v>
      </c>
      <c r="Q256" s="64">
        <f>'Program 4'!P57</f>
        <v>176</v>
      </c>
      <c r="R256" s="64">
        <f>'Program 4'!Q57</f>
        <v>160</v>
      </c>
      <c r="S256" s="64">
        <f>'Program 4'!R57</f>
        <v>168</v>
      </c>
      <c r="T256" s="64">
        <f>'Program 4'!S57</f>
        <v>176</v>
      </c>
      <c r="U256" s="64">
        <f>'Program 4'!T57</f>
        <v>168</v>
      </c>
      <c r="V256" s="64">
        <f>'Program 4'!U57</f>
        <v>168</v>
      </c>
      <c r="W256" s="64">
        <f>'Program 4'!V57</f>
        <v>176</v>
      </c>
      <c r="X256" s="64">
        <f>'Program 4'!W57</f>
        <v>160</v>
      </c>
      <c r="Y256" s="64">
        <f>'Program 4'!X57</f>
        <v>176</v>
      </c>
      <c r="Z256" s="64">
        <f>'Program 4'!Y57</f>
        <v>2016</v>
      </c>
      <c r="AA256" s="7">
        <f>'Program 4'!Z57</f>
        <v>50400</v>
      </c>
      <c r="AB256" t="str">
        <f>'Program 4'!AA57</f>
        <v/>
      </c>
      <c r="AC256" t="str">
        <f>'Program 4'!AB57</f>
        <v/>
      </c>
      <c r="AD256" t="str">
        <f>'Program 4'!AC57</f>
        <v/>
      </c>
      <c r="AE256" t="str">
        <f>'Program 4'!AD57</f>
        <v/>
      </c>
      <c r="AF256" t="str">
        <f>'Program 4'!AE57</f>
        <v/>
      </c>
      <c r="AG256" t="str">
        <f>'Program 4'!AF57</f>
        <v/>
      </c>
      <c r="AH256" t="str">
        <f>'Program 4'!AG57</f>
        <v/>
      </c>
      <c r="AI256" t="str">
        <f>'Program 4'!AH57</f>
        <v/>
      </c>
      <c r="AJ256" t="str">
        <f>'Program 4'!AI57</f>
        <v/>
      </c>
      <c r="AK256" t="str">
        <f>'Program 4'!AJ57</f>
        <v/>
      </c>
      <c r="AL256" t="str">
        <f>'Program 4'!AK57</f>
        <v/>
      </c>
      <c r="AM256" t="str">
        <f>'Program 4'!AL57</f>
        <v/>
      </c>
    </row>
    <row r="257" spans="2:39" x14ac:dyDescent="0.25">
      <c r="B257" t="str">
        <f>IF('Program 4'!A58="","",'Program 4'!A58)</f>
        <v>Program 4</v>
      </c>
      <c r="C257" t="str">
        <f>IF('Program 4'!B58="","",'Program 4'!B58)</f>
        <v>Patrick Ewing</v>
      </c>
      <c r="D257" t="str">
        <f>IF('Program 4'!C58="","",'Program 4'!C58)</f>
        <v>Business Analyst</v>
      </c>
      <c r="E257" t="str">
        <f>IF('Program 4'!D58="","",'Program 4'!D58)</f>
        <v>Employee</v>
      </c>
      <c r="F257" t="str">
        <f>IF('Program 4'!E58="","",'Program 4'!E58)</f>
        <v/>
      </c>
      <c r="G257" t="str">
        <f>IF('Program 4'!F58="","",'Program 4'!F58)</f>
        <v>Las Colinas</v>
      </c>
      <c r="H257" t="str">
        <f>IF('Program 4'!G58="","",'Program 4'!G58)</f>
        <v>Texas</v>
      </c>
      <c r="I257" t="str">
        <f>IF('Program 4'!H58="","",'Program 4'!H58)</f>
        <v>United States</v>
      </c>
      <c r="J257">
        <f>IF('Program 4'!I58="","",'Program 4'!I58)</f>
        <v>45453</v>
      </c>
      <c r="K257" t="str">
        <f>IF('Program 4'!J58="","",'Program 4'!J58)</f>
        <v/>
      </c>
      <c r="L257" t="str">
        <f>IF('Program 4'!K58="","",'Program 4'!K58)</f>
        <v/>
      </c>
      <c r="M257" s="63">
        <f>'Program 4'!L58</f>
        <v>95</v>
      </c>
      <c r="N257" s="64">
        <f>'Program 4'!M58</f>
        <v>176</v>
      </c>
      <c r="O257" s="64">
        <f>'Program 4'!N58</f>
        <v>160</v>
      </c>
      <c r="P257" s="64">
        <f>'Program 4'!O58</f>
        <v>176</v>
      </c>
      <c r="Q257" s="64">
        <f>'Program 4'!P58</f>
        <v>176</v>
      </c>
      <c r="R257" s="64">
        <f>'Program 4'!Q58</f>
        <v>168</v>
      </c>
      <c r="S257" s="64">
        <f>'Program 4'!R58</f>
        <v>176</v>
      </c>
      <c r="T257" s="64">
        <f>'Program 4'!S58</f>
        <v>184</v>
      </c>
      <c r="U257" s="64">
        <f>'Program 4'!T58</f>
        <v>168</v>
      </c>
      <c r="V257" s="64">
        <f>'Program 4'!U58</f>
        <v>176</v>
      </c>
      <c r="W257" s="64">
        <f>'Program 4'!V58</f>
        <v>176</v>
      </c>
      <c r="X257" s="64">
        <f>'Program 4'!W58</f>
        <v>168</v>
      </c>
      <c r="Y257" s="64">
        <f>'Program 4'!X58</f>
        <v>184</v>
      </c>
      <c r="Z257" s="64">
        <f>'Program 4'!Y58</f>
        <v>2088</v>
      </c>
      <c r="AA257" s="7">
        <f>'Program 4'!Z58</f>
        <v>198360</v>
      </c>
      <c r="AB257" t="str">
        <f>'Program 4'!AA58</f>
        <v/>
      </c>
      <c r="AC257" t="str">
        <f>'Program 4'!AB58</f>
        <v/>
      </c>
      <c r="AD257" t="str">
        <f>'Program 4'!AC58</f>
        <v/>
      </c>
      <c r="AE257" t="str">
        <f>'Program 4'!AD58</f>
        <v/>
      </c>
      <c r="AF257" t="str">
        <f>'Program 4'!AE58</f>
        <v/>
      </c>
      <c r="AG257" t="str">
        <f>'Program 4'!AF58</f>
        <v/>
      </c>
      <c r="AH257" t="str">
        <f>'Program 4'!AG58</f>
        <v/>
      </c>
      <c r="AI257" t="str">
        <f>'Program 4'!AH58</f>
        <v/>
      </c>
      <c r="AJ257" t="str">
        <f>'Program 4'!AI58</f>
        <v/>
      </c>
      <c r="AK257" t="str">
        <f>'Program 4'!AJ58</f>
        <v/>
      </c>
      <c r="AL257" t="str">
        <f>'Program 4'!AK58</f>
        <v/>
      </c>
      <c r="AM257" t="str">
        <f>'Program 4'!AL58</f>
        <v/>
      </c>
    </row>
    <row r="258" spans="2:39" x14ac:dyDescent="0.25">
      <c r="B258" t="str">
        <f>IF('Program 4'!A59="","",'Program 4'!A59)</f>
        <v>Program 4</v>
      </c>
      <c r="C258" t="str">
        <f>IF('Program 4'!B59="","",'Program 4'!B59)</f>
        <v>Reggie Miller</v>
      </c>
      <c r="D258" t="str">
        <f>IF('Program 4'!C59="","",'Program 4'!C59)</f>
        <v>Data Engineer</v>
      </c>
      <c r="E258" t="str">
        <f>IF('Program 4'!D59="","",'Program 4'!D59)</f>
        <v>Contractor</v>
      </c>
      <c r="F258" t="str">
        <f>IF('Program 4'!E59="","",'Program 4'!E59)</f>
        <v/>
      </c>
      <c r="G258" t="str">
        <f>IF('Program 4'!F59="","",'Program 4'!F59)</f>
        <v>Irving</v>
      </c>
      <c r="H258" t="str">
        <f>IF('Program 4'!G59="","",'Program 4'!G59)</f>
        <v>Texas</v>
      </c>
      <c r="I258" t="str">
        <f>IF('Program 4'!H59="","",'Program 4'!H59)</f>
        <v>United States</v>
      </c>
      <c r="J258">
        <f>IF('Program 4'!I59="","",'Program 4'!I59)</f>
        <v>43906</v>
      </c>
      <c r="K258" t="str">
        <f>IF('Program 4'!J59="","",'Program 4'!J59)</f>
        <v/>
      </c>
      <c r="L258" t="str">
        <f>IF('Program 4'!K59="","",'Program 4'!K59)</f>
        <v>Elevation Consulting</v>
      </c>
      <c r="M258" s="63">
        <f>'Program 4'!L59</f>
        <v>65</v>
      </c>
      <c r="N258" s="64">
        <f>'Program 4'!M59</f>
        <v>160</v>
      </c>
      <c r="O258" s="64">
        <f>'Program 4'!N59</f>
        <v>152</v>
      </c>
      <c r="P258" s="64">
        <f>'Program 4'!O59</f>
        <v>176</v>
      </c>
      <c r="Q258" s="64">
        <f>'Program 4'!P59</f>
        <v>176</v>
      </c>
      <c r="R258" s="64">
        <f>'Program 4'!Q59</f>
        <v>160</v>
      </c>
      <c r="S258" s="64">
        <f>'Program 4'!R59</f>
        <v>168</v>
      </c>
      <c r="T258" s="64">
        <f>'Program 4'!S59</f>
        <v>176</v>
      </c>
      <c r="U258" s="64">
        <f>'Program 4'!T59</f>
        <v>168</v>
      </c>
      <c r="V258" s="64">
        <f>'Program 4'!U59</f>
        <v>168</v>
      </c>
      <c r="W258" s="64">
        <f>'Program 4'!V59</f>
        <v>176</v>
      </c>
      <c r="X258" s="64">
        <f>'Program 4'!W59</f>
        <v>160</v>
      </c>
      <c r="Y258" s="64">
        <f>'Program 4'!X59</f>
        <v>176</v>
      </c>
      <c r="Z258" s="64">
        <f>'Program 4'!Y59</f>
        <v>2016</v>
      </c>
      <c r="AA258" s="7">
        <f>'Program 4'!Z59</f>
        <v>131040</v>
      </c>
      <c r="AB258" t="str">
        <f>'Program 4'!AA59</f>
        <v/>
      </c>
      <c r="AC258" t="str">
        <f>'Program 4'!AB59</f>
        <v/>
      </c>
      <c r="AD258" t="str">
        <f>'Program 4'!AC59</f>
        <v/>
      </c>
      <c r="AE258" t="str">
        <f>'Program 4'!AD59</f>
        <v/>
      </c>
      <c r="AF258" t="str">
        <f>'Program 4'!AE59</f>
        <v/>
      </c>
      <c r="AG258" t="str">
        <f>'Program 4'!AF59</f>
        <v/>
      </c>
      <c r="AH258" t="str">
        <f>'Program 4'!AG59</f>
        <v/>
      </c>
      <c r="AI258" t="str">
        <f>'Program 4'!AH59</f>
        <v/>
      </c>
      <c r="AJ258" t="str">
        <f>'Program 4'!AI59</f>
        <v/>
      </c>
      <c r="AK258" t="str">
        <f>'Program 4'!AJ59</f>
        <v/>
      </c>
      <c r="AL258" t="str">
        <f>'Program 4'!AK59</f>
        <v/>
      </c>
      <c r="AM258" t="str">
        <f>'Program 4'!AL59</f>
        <v/>
      </c>
    </row>
    <row r="259" spans="2:39" x14ac:dyDescent="0.25">
      <c r="B259" t="str">
        <f>IF('Program 4'!A60="","",'Program 4'!A60)</f>
        <v>Program 4</v>
      </c>
      <c r="C259" t="str">
        <f>IF('Program 4'!B60="","",'Program 4'!B60)</f>
        <v>Rick Barry</v>
      </c>
      <c r="D259" t="str">
        <f>IF('Program 4'!C60="","",'Program 4'!C60)</f>
        <v>QA Engineers</v>
      </c>
      <c r="E259" t="str">
        <f>IF('Program 4'!D60="","",'Program 4'!D60)</f>
        <v>Employee</v>
      </c>
      <c r="F259" t="str">
        <f>IF('Program 4'!E60="","",'Program 4'!E60)</f>
        <v/>
      </c>
      <c r="G259" t="str">
        <f>IF('Program 4'!F60="","",'Program 4'!F60)</f>
        <v>Hackensack</v>
      </c>
      <c r="H259" t="str">
        <f>IF('Program 4'!G60="","",'Program 4'!G60)</f>
        <v>New Jersey</v>
      </c>
      <c r="I259" t="str">
        <f>IF('Program 4'!H60="","",'Program 4'!H60)</f>
        <v>United States</v>
      </c>
      <c r="J259">
        <f>IF('Program 4'!I60="","",'Program 4'!I60)</f>
        <v>45943</v>
      </c>
      <c r="K259" t="str">
        <f>IF('Program 4'!J60="","",'Program 4'!J60)</f>
        <v/>
      </c>
      <c r="L259" t="str">
        <f>IF('Program 4'!K60="","",'Program 4'!K60)</f>
        <v/>
      </c>
      <c r="M259" s="63">
        <f>'Program 4'!L60</f>
        <v>95</v>
      </c>
      <c r="N259" s="64">
        <f>'Program 4'!M60</f>
        <v>176</v>
      </c>
      <c r="O259" s="64">
        <f>'Program 4'!N60</f>
        <v>160</v>
      </c>
      <c r="P259" s="64">
        <f>'Program 4'!O60</f>
        <v>176</v>
      </c>
      <c r="Q259" s="64">
        <f>'Program 4'!P60</f>
        <v>176</v>
      </c>
      <c r="R259" s="64">
        <f>'Program 4'!Q60</f>
        <v>168</v>
      </c>
      <c r="S259" s="64">
        <f>'Program 4'!R60</f>
        <v>176</v>
      </c>
      <c r="T259" s="64">
        <f>'Program 4'!S60</f>
        <v>184</v>
      </c>
      <c r="U259" s="64">
        <f>'Program 4'!T60</f>
        <v>168</v>
      </c>
      <c r="V259" s="64">
        <f>'Program 4'!U60</f>
        <v>176</v>
      </c>
      <c r="W259" s="64">
        <f>'Program 4'!V60</f>
        <v>176</v>
      </c>
      <c r="X259" s="64">
        <f>'Program 4'!W60</f>
        <v>168</v>
      </c>
      <c r="Y259" s="64">
        <f>'Program 4'!X60</f>
        <v>184</v>
      </c>
      <c r="Z259" s="64">
        <f>'Program 4'!Y60</f>
        <v>2088</v>
      </c>
      <c r="AA259" s="7">
        <f>'Program 4'!Z60</f>
        <v>198360</v>
      </c>
      <c r="AB259" t="str">
        <f>'Program 4'!AA60</f>
        <v/>
      </c>
      <c r="AC259" t="str">
        <f>'Program 4'!AB60</f>
        <v/>
      </c>
      <c r="AD259" t="str">
        <f>'Program 4'!AC60</f>
        <v/>
      </c>
      <c r="AE259" t="str">
        <f>'Program 4'!AD60</f>
        <v/>
      </c>
      <c r="AF259" t="str">
        <f>'Program 4'!AE60</f>
        <v/>
      </c>
      <c r="AG259" t="str">
        <f>'Program 4'!AF60</f>
        <v/>
      </c>
      <c r="AH259" t="str">
        <f>'Program 4'!AG60</f>
        <v/>
      </c>
      <c r="AI259" t="str">
        <f>'Program 4'!AH60</f>
        <v/>
      </c>
      <c r="AJ259" t="str">
        <f>'Program 4'!AI60</f>
        <v/>
      </c>
      <c r="AK259" t="str">
        <f>'Program 4'!AJ60</f>
        <v/>
      </c>
      <c r="AL259" t="str">
        <f>'Program 4'!AK60</f>
        <v/>
      </c>
      <c r="AM259" t="str">
        <f>'Program 4'!AL60</f>
        <v/>
      </c>
    </row>
    <row r="260" spans="2:39" x14ac:dyDescent="0.25">
      <c r="B260" t="str">
        <f>IF('Program 4'!A61="","",'Program 4'!A61)</f>
        <v>Program 4</v>
      </c>
      <c r="C260" t="str">
        <f>IF('Program 4'!B61="","",'Program 4'!B61)</f>
        <v>Russell Westbrook</v>
      </c>
      <c r="D260" t="str">
        <f>IF('Program 4'!C61="","",'Program 4'!C61)</f>
        <v>Software Engineer</v>
      </c>
      <c r="E260" t="str">
        <f>IF('Program 4'!D61="","",'Program 4'!D61)</f>
        <v>Employee</v>
      </c>
      <c r="F260" t="str">
        <f>IF('Program 4'!E61="","",'Program 4'!E61)</f>
        <v>Transfer In</v>
      </c>
      <c r="G260" t="str">
        <f>IF('Program 4'!F61="","",'Program 4'!F61)</f>
        <v>Las Colinas</v>
      </c>
      <c r="H260" t="str">
        <f>IF('Program 4'!G61="","",'Program 4'!G61)</f>
        <v>Texas</v>
      </c>
      <c r="I260" t="str">
        <f>IF('Program 4'!H61="","",'Program 4'!H61)</f>
        <v>United States</v>
      </c>
      <c r="J260">
        <f>IF('Program 4'!I61="","",'Program 4'!I61)</f>
        <v>44354</v>
      </c>
      <c r="K260" t="str">
        <f>IF('Program 4'!J61="","",'Program 4'!J61)</f>
        <v/>
      </c>
      <c r="L260" t="str">
        <f>IF('Program 4'!K61="","",'Program 4'!K61)</f>
        <v/>
      </c>
      <c r="M260" s="63">
        <f>'Program 4'!L61</f>
        <v>95</v>
      </c>
      <c r="N260" s="64">
        <f>'Program 4'!M61</f>
        <v>0</v>
      </c>
      <c r="O260" s="64">
        <f>'Program 4'!N61</f>
        <v>0</v>
      </c>
      <c r="P260" s="64">
        <f>'Program 4'!O61</f>
        <v>0</v>
      </c>
      <c r="Q260" s="64">
        <f>'Program 4'!P61</f>
        <v>0</v>
      </c>
      <c r="R260" s="64">
        <f>'Program 4'!Q61</f>
        <v>168</v>
      </c>
      <c r="S260" s="64">
        <f>'Program 4'!R61</f>
        <v>176</v>
      </c>
      <c r="T260" s="64">
        <f>'Program 4'!S61</f>
        <v>184</v>
      </c>
      <c r="U260" s="64">
        <f>'Program 4'!T61</f>
        <v>168</v>
      </c>
      <c r="V260" s="64">
        <f>'Program 4'!U61</f>
        <v>176</v>
      </c>
      <c r="W260" s="64">
        <f>'Program 4'!V61</f>
        <v>176</v>
      </c>
      <c r="X260" s="64">
        <f>'Program 4'!W61</f>
        <v>168</v>
      </c>
      <c r="Y260" s="64">
        <f>'Program 4'!X61</f>
        <v>184</v>
      </c>
      <c r="Z260" s="64">
        <f>'Program 4'!Y61</f>
        <v>1400</v>
      </c>
      <c r="AA260" s="7">
        <f>'Program 4'!Z61</f>
        <v>133000</v>
      </c>
      <c r="AB260" t="str">
        <f>'Program 4'!AA61</f>
        <v/>
      </c>
      <c r="AC260" t="str">
        <f>'Program 4'!AB61</f>
        <v/>
      </c>
      <c r="AD260" t="str">
        <f>'Program 4'!AC61</f>
        <v/>
      </c>
      <c r="AE260" t="str">
        <f>'Program 4'!AD61</f>
        <v/>
      </c>
      <c r="AF260" t="str">
        <f>'Program 4'!AE61</f>
        <v>Transfer In</v>
      </c>
      <c r="AG260" t="str">
        <f>'Program 4'!AF61</f>
        <v/>
      </c>
      <c r="AH260" t="str">
        <f>'Program 4'!AG61</f>
        <v/>
      </c>
      <c r="AI260" t="str">
        <f>'Program 4'!AH61</f>
        <v/>
      </c>
      <c r="AJ260" t="str">
        <f>'Program 4'!AI61</f>
        <v/>
      </c>
      <c r="AK260" t="str">
        <f>'Program 4'!AJ61</f>
        <v/>
      </c>
      <c r="AL260" t="str">
        <f>'Program 4'!AK61</f>
        <v/>
      </c>
      <c r="AM260" t="str">
        <f>'Program 4'!AL61</f>
        <v/>
      </c>
    </row>
    <row r="261" spans="2:39" x14ac:dyDescent="0.25">
      <c r="B261" t="str">
        <f>IF('Program 4'!A62="","",'Program 4'!A62)</f>
        <v>Program 4</v>
      </c>
      <c r="C261" t="str">
        <f>IF('Program 4'!B62="","",'Program 4'!B62)</f>
        <v>Shaquille O'Neal</v>
      </c>
      <c r="D261" t="str">
        <f>IF('Program 4'!C62="","",'Program 4'!C62)</f>
        <v>Business Analyst</v>
      </c>
      <c r="E261" t="str">
        <f>IF('Program 4'!D62="","",'Program 4'!D62)</f>
        <v>Employee</v>
      </c>
      <c r="F261" t="str">
        <f>IF('Program 4'!E62="","",'Program 4'!E62)</f>
        <v/>
      </c>
      <c r="G261" t="str">
        <f>IF('Program 4'!F62="","",'Program 4'!F62)</f>
        <v>New York</v>
      </c>
      <c r="H261" t="str">
        <f>IF('Program 4'!G62="","",'Program 4'!G62)</f>
        <v>New York</v>
      </c>
      <c r="I261" t="str">
        <f>IF('Program 4'!H62="","",'Program 4'!H62)</f>
        <v>United States</v>
      </c>
      <c r="J261">
        <f>IF('Program 4'!I62="","",'Program 4'!I62)</f>
        <v>43558</v>
      </c>
      <c r="K261" t="str">
        <f>IF('Program 4'!J62="","",'Program 4'!J62)</f>
        <v/>
      </c>
      <c r="L261" t="str">
        <f>IF('Program 4'!K62="","",'Program 4'!K62)</f>
        <v/>
      </c>
      <c r="M261" s="63">
        <f>'Program 4'!L62</f>
        <v>95</v>
      </c>
      <c r="N261" s="64">
        <f>'Program 4'!M62</f>
        <v>176</v>
      </c>
      <c r="O261" s="64">
        <f>'Program 4'!N62</f>
        <v>160</v>
      </c>
      <c r="P261" s="64">
        <f>'Program 4'!O62</f>
        <v>176</v>
      </c>
      <c r="Q261" s="64">
        <f>'Program 4'!P62</f>
        <v>176</v>
      </c>
      <c r="R261" s="64">
        <f>'Program 4'!Q62</f>
        <v>168</v>
      </c>
      <c r="S261" s="64">
        <f>'Program 4'!R62</f>
        <v>176</v>
      </c>
      <c r="T261" s="64">
        <f>'Program 4'!S62</f>
        <v>184</v>
      </c>
      <c r="U261" s="64">
        <f>'Program 4'!T62</f>
        <v>168</v>
      </c>
      <c r="V261" s="64">
        <f>'Program 4'!U62</f>
        <v>176</v>
      </c>
      <c r="W261" s="64">
        <f>'Program 4'!V62</f>
        <v>176</v>
      </c>
      <c r="X261" s="64">
        <f>'Program 4'!W62</f>
        <v>168</v>
      </c>
      <c r="Y261" s="64">
        <f>'Program 4'!X62</f>
        <v>184</v>
      </c>
      <c r="Z261" s="64">
        <f>'Program 4'!Y62</f>
        <v>2088</v>
      </c>
      <c r="AA261" s="7">
        <f>'Program 4'!Z62</f>
        <v>198360</v>
      </c>
      <c r="AB261" t="str">
        <f>'Program 4'!AA62</f>
        <v/>
      </c>
      <c r="AC261" t="str">
        <f>'Program 4'!AB62</f>
        <v/>
      </c>
      <c r="AD261" t="str">
        <f>'Program 4'!AC62</f>
        <v/>
      </c>
      <c r="AE261" t="str">
        <f>'Program 4'!AD62</f>
        <v/>
      </c>
      <c r="AF261" t="str">
        <f>'Program 4'!AE62</f>
        <v/>
      </c>
      <c r="AG261" t="str">
        <f>'Program 4'!AF62</f>
        <v/>
      </c>
      <c r="AH261" t="str">
        <f>'Program 4'!AG62</f>
        <v/>
      </c>
      <c r="AI261" t="str">
        <f>'Program 4'!AH62</f>
        <v/>
      </c>
      <c r="AJ261" t="str">
        <f>'Program 4'!AI62</f>
        <v/>
      </c>
      <c r="AK261" t="str">
        <f>'Program 4'!AJ62</f>
        <v/>
      </c>
      <c r="AL261" t="str">
        <f>'Program 4'!AK62</f>
        <v/>
      </c>
      <c r="AM261" t="str">
        <f>'Program 4'!AL62</f>
        <v/>
      </c>
    </row>
    <row r="262" spans="2:39" x14ac:dyDescent="0.25">
      <c r="B262" t="str">
        <f>IF('Program 4'!A63="","",'Program 4'!A63)</f>
        <v>Program 4</v>
      </c>
      <c r="C262" t="str">
        <f>IF('Program 4'!B63="","",'Program 4'!B63)</f>
        <v>Stephen Curry</v>
      </c>
      <c r="D262" t="str">
        <f>IF('Program 4'!C63="","",'Program 4'!C63)</f>
        <v>Technical Consultant</v>
      </c>
      <c r="E262" t="str">
        <f>IF('Program 4'!D63="","",'Program 4'!D63)</f>
        <v>SOW</v>
      </c>
      <c r="F262" t="str">
        <f>IF('Program 4'!E63="","",'Program 4'!E63)</f>
        <v/>
      </c>
      <c r="G262" t="str">
        <f>IF('Program 4'!F63="","",'Program 4'!F63)</f>
        <v>Cebu</v>
      </c>
      <c r="H262" t="str">
        <f>IF('Program 4'!G63="","",'Program 4'!G63)</f>
        <v>Cebu</v>
      </c>
      <c r="I262" t="str">
        <f>IF('Program 4'!H63="","",'Program 4'!H63)</f>
        <v>Philippines</v>
      </c>
      <c r="J262">
        <f>IF('Program 4'!I63="","",'Program 4'!I63)</f>
        <v>45888</v>
      </c>
      <c r="K262" t="str">
        <f>IF('Program 4'!J63="","",'Program 4'!J63)</f>
        <v/>
      </c>
      <c r="L262" t="str">
        <f>IF('Program 4'!K63="","",'Program 4'!K63)</f>
        <v>Xero Technologies</v>
      </c>
      <c r="M262" s="63">
        <f>'Program 4'!L63</f>
        <v>25</v>
      </c>
      <c r="N262" s="64">
        <f>'Program 4'!M63</f>
        <v>160</v>
      </c>
      <c r="O262" s="64">
        <f>'Program 4'!N63</f>
        <v>152</v>
      </c>
      <c r="P262" s="64">
        <f>'Program 4'!O63</f>
        <v>176</v>
      </c>
      <c r="Q262" s="64">
        <f>'Program 4'!P63</f>
        <v>176</v>
      </c>
      <c r="R262" s="64">
        <f>'Program 4'!Q63</f>
        <v>160</v>
      </c>
      <c r="S262" s="64">
        <f>'Program 4'!R63</f>
        <v>168</v>
      </c>
      <c r="T262" s="64">
        <f>'Program 4'!S63</f>
        <v>176</v>
      </c>
      <c r="U262" s="64">
        <f>'Program 4'!T63</f>
        <v>168</v>
      </c>
      <c r="V262" s="64">
        <f>'Program 4'!U63</f>
        <v>168</v>
      </c>
      <c r="W262" s="64">
        <f>'Program 4'!V63</f>
        <v>176</v>
      </c>
      <c r="X262" s="64">
        <f>'Program 4'!W63</f>
        <v>160</v>
      </c>
      <c r="Y262" s="64">
        <f>'Program 4'!X63</f>
        <v>176</v>
      </c>
      <c r="Z262" s="64">
        <f>'Program 4'!Y63</f>
        <v>2016</v>
      </c>
      <c r="AA262" s="7">
        <f>'Program 4'!Z63</f>
        <v>50400</v>
      </c>
      <c r="AB262" t="str">
        <f>'Program 4'!AA63</f>
        <v/>
      </c>
      <c r="AC262" t="str">
        <f>'Program 4'!AB63</f>
        <v/>
      </c>
      <c r="AD262" t="str">
        <f>'Program 4'!AC63</f>
        <v/>
      </c>
      <c r="AE262" t="str">
        <f>'Program 4'!AD63</f>
        <v/>
      </c>
      <c r="AF262" t="str">
        <f>'Program 4'!AE63</f>
        <v/>
      </c>
      <c r="AG262" t="str">
        <f>'Program 4'!AF63</f>
        <v/>
      </c>
      <c r="AH262" t="str">
        <f>'Program 4'!AG63</f>
        <v/>
      </c>
      <c r="AI262" t="str">
        <f>'Program 4'!AH63</f>
        <v/>
      </c>
      <c r="AJ262" t="str">
        <f>'Program 4'!AI63</f>
        <v/>
      </c>
      <c r="AK262" t="str">
        <f>'Program 4'!AJ63</f>
        <v/>
      </c>
      <c r="AL262" t="str">
        <f>'Program 4'!AK63</f>
        <v/>
      </c>
      <c r="AM262" t="str">
        <f>'Program 4'!AL63</f>
        <v/>
      </c>
    </row>
    <row r="263" spans="2:39" x14ac:dyDescent="0.25">
      <c r="B263" t="str">
        <f>IF('Program 4'!A64="","",'Program 4'!A64)</f>
        <v>Program 4</v>
      </c>
      <c r="C263" t="str">
        <f>IF('Program 4'!B64="","",'Program 4'!B64)</f>
        <v>Steve Nash</v>
      </c>
      <c r="D263" t="str">
        <f>IF('Program 4'!C64="","",'Program 4'!C64)</f>
        <v>Data Engineer</v>
      </c>
      <c r="E263" t="str">
        <f>IF('Program 4'!D64="","",'Program 4'!D64)</f>
        <v>Employee</v>
      </c>
      <c r="F263" t="str">
        <f>IF('Program 4'!E64="","",'Program 4'!E64)</f>
        <v/>
      </c>
      <c r="G263" t="str">
        <f>IF('Program 4'!F64="","",'Program 4'!F64)</f>
        <v>Las Colinas</v>
      </c>
      <c r="H263" t="str">
        <f>IF('Program 4'!G64="","",'Program 4'!G64)</f>
        <v>Texas</v>
      </c>
      <c r="I263" t="str">
        <f>IF('Program 4'!H64="","",'Program 4'!H64)</f>
        <v>United States</v>
      </c>
      <c r="J263">
        <f>IF('Program 4'!I64="","",'Program 4'!I64)</f>
        <v>39923</v>
      </c>
      <c r="K263" t="str">
        <f>IF('Program 4'!J64="","",'Program 4'!J64)</f>
        <v/>
      </c>
      <c r="L263" t="str">
        <f>IF('Program 4'!K64="","",'Program 4'!K64)</f>
        <v/>
      </c>
      <c r="M263" s="63">
        <f>'Program 4'!L64</f>
        <v>95</v>
      </c>
      <c r="N263" s="64">
        <f>'Program 4'!M64</f>
        <v>176</v>
      </c>
      <c r="O263" s="64">
        <f>'Program 4'!N64</f>
        <v>160</v>
      </c>
      <c r="P263" s="64">
        <f>'Program 4'!O64</f>
        <v>176</v>
      </c>
      <c r="Q263" s="64">
        <f>'Program 4'!P64</f>
        <v>176</v>
      </c>
      <c r="R263" s="64">
        <f>'Program 4'!Q64</f>
        <v>168</v>
      </c>
      <c r="S263" s="64">
        <f>'Program 4'!R64</f>
        <v>176</v>
      </c>
      <c r="T263" s="64">
        <f>'Program 4'!S64</f>
        <v>184</v>
      </c>
      <c r="U263" s="64">
        <f>'Program 4'!T64</f>
        <v>168</v>
      </c>
      <c r="V263" s="64">
        <f>'Program 4'!U64</f>
        <v>176</v>
      </c>
      <c r="W263" s="64">
        <f>'Program 4'!V64</f>
        <v>176</v>
      </c>
      <c r="X263" s="64">
        <f>'Program 4'!W64</f>
        <v>168</v>
      </c>
      <c r="Y263" s="64">
        <f>'Program 4'!X64</f>
        <v>184</v>
      </c>
      <c r="Z263" s="64">
        <f>'Program 4'!Y64</f>
        <v>2088</v>
      </c>
      <c r="AA263" s="7">
        <f>'Program 4'!Z64</f>
        <v>198360</v>
      </c>
      <c r="AB263" t="str">
        <f>'Program 4'!AA64</f>
        <v/>
      </c>
      <c r="AC263" t="str">
        <f>'Program 4'!AB64</f>
        <v/>
      </c>
      <c r="AD263" t="str">
        <f>'Program 4'!AC64</f>
        <v/>
      </c>
      <c r="AE263" t="str">
        <f>'Program 4'!AD64</f>
        <v/>
      </c>
      <c r="AF263" t="str">
        <f>'Program 4'!AE64</f>
        <v/>
      </c>
      <c r="AG263" t="str">
        <f>'Program 4'!AF64</f>
        <v/>
      </c>
      <c r="AH263" t="str">
        <f>'Program 4'!AG64</f>
        <v/>
      </c>
      <c r="AI263" t="str">
        <f>'Program 4'!AH64</f>
        <v/>
      </c>
      <c r="AJ263" t="str">
        <f>'Program 4'!AI64</f>
        <v/>
      </c>
      <c r="AK263" t="str">
        <f>'Program 4'!AJ64</f>
        <v/>
      </c>
      <c r="AL263" t="str">
        <f>'Program 4'!AK64</f>
        <v/>
      </c>
      <c r="AM263" t="str">
        <f>'Program 4'!AL64</f>
        <v/>
      </c>
    </row>
    <row r="264" spans="2:39" x14ac:dyDescent="0.25">
      <c r="B264" t="str">
        <f>IF('Program 4'!A65="","",'Program 4'!A65)</f>
        <v>Program 4</v>
      </c>
      <c r="C264" t="str">
        <f>IF('Program 4'!B65="","",'Program 4'!B65)</f>
        <v>Tim Duncan</v>
      </c>
      <c r="D264" t="str">
        <f>IF('Program 4'!C65="","",'Program 4'!C65)</f>
        <v>QA Engineers</v>
      </c>
      <c r="E264" t="str">
        <f>IF('Program 4'!D65="","",'Program 4'!D65)</f>
        <v>Contractor</v>
      </c>
      <c r="F264" t="str">
        <f>IF('Program 4'!E65="","",'Program 4'!E65)</f>
        <v>New Hire</v>
      </c>
      <c r="G264" t="str">
        <f>IF('Program 4'!F65="","",'Program 4'!F65)</f>
        <v>Columbus</v>
      </c>
      <c r="H264" t="str">
        <f>IF('Program 4'!G65="","",'Program 4'!G65)</f>
        <v>Ohio</v>
      </c>
      <c r="I264" t="str">
        <f>IF('Program 4'!H65="","",'Program 4'!H65)</f>
        <v>United States</v>
      </c>
      <c r="J264">
        <f>IF('Program 4'!I65="","",'Program 4'!I65)</f>
        <v>46125</v>
      </c>
      <c r="K264" t="str">
        <f>IF('Program 4'!J65="","",'Program 4'!J65)</f>
        <v/>
      </c>
      <c r="L264" t="str">
        <f>IF('Program 4'!K65="","",'Program 4'!K65)</f>
        <v>ABC Company</v>
      </c>
      <c r="M264" s="63">
        <f>'Program 4'!L65</f>
        <v>65</v>
      </c>
      <c r="N264" s="64">
        <f>'Program 4'!M65</f>
        <v>0</v>
      </c>
      <c r="O264" s="64">
        <f>'Program 4'!N65</f>
        <v>0</v>
      </c>
      <c r="P264" s="64">
        <f>'Program 4'!O65</f>
        <v>0</v>
      </c>
      <c r="Q264" s="64">
        <f>'Program 4'!P65</f>
        <v>112</v>
      </c>
      <c r="R264" s="64">
        <f>'Program 4'!Q65</f>
        <v>160</v>
      </c>
      <c r="S264" s="64">
        <f>'Program 4'!R65</f>
        <v>168</v>
      </c>
      <c r="T264" s="64">
        <f>'Program 4'!S65</f>
        <v>176</v>
      </c>
      <c r="U264" s="64">
        <f>'Program 4'!T65</f>
        <v>168</v>
      </c>
      <c r="V264" s="64">
        <f>'Program 4'!U65</f>
        <v>168</v>
      </c>
      <c r="W264" s="64">
        <f>'Program 4'!V65</f>
        <v>176</v>
      </c>
      <c r="X264" s="64">
        <f>'Program 4'!W65</f>
        <v>160</v>
      </c>
      <c r="Y264" s="64">
        <f>'Program 4'!X65</f>
        <v>176</v>
      </c>
      <c r="Z264" s="64">
        <f>'Program 4'!Y65</f>
        <v>1464</v>
      </c>
      <c r="AA264" s="7">
        <f>'Program 4'!Z65</f>
        <v>95160</v>
      </c>
      <c r="AB264" t="str">
        <f>'Program 4'!AA65</f>
        <v/>
      </c>
      <c r="AC264" t="str">
        <f>'Program 4'!AB65</f>
        <v/>
      </c>
      <c r="AD264" t="str">
        <f>'Program 4'!AC65</f>
        <v/>
      </c>
      <c r="AE264" t="str">
        <f>'Program 4'!AD65</f>
        <v>New Hire</v>
      </c>
      <c r="AF264" t="str">
        <f>'Program 4'!AE65</f>
        <v/>
      </c>
      <c r="AG264" t="str">
        <f>'Program 4'!AF65</f>
        <v/>
      </c>
      <c r="AH264" t="str">
        <f>'Program 4'!AG65</f>
        <v/>
      </c>
      <c r="AI264" t="str">
        <f>'Program 4'!AH65</f>
        <v/>
      </c>
      <c r="AJ264" t="str">
        <f>'Program 4'!AI65</f>
        <v/>
      </c>
      <c r="AK264" t="str">
        <f>'Program 4'!AJ65</f>
        <v/>
      </c>
      <c r="AL264" t="str">
        <f>'Program 4'!AK65</f>
        <v/>
      </c>
      <c r="AM264" t="str">
        <f>'Program 4'!AL65</f>
        <v/>
      </c>
    </row>
    <row r="265" spans="2:39" x14ac:dyDescent="0.25">
      <c r="B265" t="str">
        <f>IF('Program 4'!A66="","",'Program 4'!A66)</f>
        <v>Program 4</v>
      </c>
      <c r="C265" t="str">
        <f>IF('Program 4'!B66="","",'Program 4'!B66)</f>
        <v>Walt Frazier</v>
      </c>
      <c r="D265" t="str">
        <f>IF('Program 4'!C66="","",'Program 4'!C66)</f>
        <v>Developer</v>
      </c>
      <c r="E265" t="str">
        <f>IF('Program 4'!D66="","",'Program 4'!D66)</f>
        <v>Employee</v>
      </c>
      <c r="F265" t="str">
        <f>IF('Program 4'!E66="","",'Program 4'!E66)</f>
        <v/>
      </c>
      <c r="G265" t="str">
        <f>IF('Program 4'!F66="","",'Program 4'!F66)</f>
        <v>San Francisco</v>
      </c>
      <c r="H265" t="str">
        <f>IF('Program 4'!G66="","",'Program 4'!G66)</f>
        <v>California</v>
      </c>
      <c r="I265" t="str">
        <f>IF('Program 4'!H66="","",'Program 4'!H66)</f>
        <v>United States</v>
      </c>
      <c r="J265">
        <f>IF('Program 4'!I66="","",'Program 4'!I66)</f>
        <v>39482</v>
      </c>
      <c r="K265" t="str">
        <f>IF('Program 4'!J66="","",'Program 4'!J66)</f>
        <v/>
      </c>
      <c r="L265" t="str">
        <f>IF('Program 4'!K66="","",'Program 4'!K66)</f>
        <v/>
      </c>
      <c r="M265" s="63">
        <f>'Program 4'!L66</f>
        <v>95</v>
      </c>
      <c r="N265" s="64">
        <f>'Program 4'!M66</f>
        <v>176</v>
      </c>
      <c r="O265" s="64">
        <f>'Program 4'!N66</f>
        <v>160</v>
      </c>
      <c r="P265" s="64">
        <f>'Program 4'!O66</f>
        <v>176</v>
      </c>
      <c r="Q265" s="64">
        <f>'Program 4'!P66</f>
        <v>176</v>
      </c>
      <c r="R265" s="64">
        <f>'Program 4'!Q66</f>
        <v>168</v>
      </c>
      <c r="S265" s="64">
        <f>'Program 4'!R66</f>
        <v>176</v>
      </c>
      <c r="T265" s="64">
        <f>'Program 4'!S66</f>
        <v>184</v>
      </c>
      <c r="U265" s="64">
        <f>'Program 4'!T66</f>
        <v>168</v>
      </c>
      <c r="V265" s="64">
        <f>'Program 4'!U66</f>
        <v>176</v>
      </c>
      <c r="W265" s="64">
        <f>'Program 4'!V66</f>
        <v>176</v>
      </c>
      <c r="X265" s="64">
        <f>'Program 4'!W66</f>
        <v>168</v>
      </c>
      <c r="Y265" s="64">
        <f>'Program 4'!X66</f>
        <v>184</v>
      </c>
      <c r="Z265" s="64">
        <f>'Program 4'!Y66</f>
        <v>2088</v>
      </c>
      <c r="AA265" s="7">
        <f>'Program 4'!Z66</f>
        <v>198360</v>
      </c>
      <c r="AB265" t="str">
        <f>'Program 4'!AA66</f>
        <v/>
      </c>
      <c r="AC265" t="str">
        <f>'Program 4'!AB66</f>
        <v/>
      </c>
      <c r="AD265" t="str">
        <f>'Program 4'!AC66</f>
        <v/>
      </c>
      <c r="AE265" t="str">
        <f>'Program 4'!AD66</f>
        <v/>
      </c>
      <c r="AF265" t="str">
        <f>'Program 4'!AE66</f>
        <v/>
      </c>
      <c r="AG265" t="str">
        <f>'Program 4'!AF66</f>
        <v/>
      </c>
      <c r="AH265" t="str">
        <f>'Program 4'!AG66</f>
        <v/>
      </c>
      <c r="AI265" t="str">
        <f>'Program 4'!AH66</f>
        <v/>
      </c>
      <c r="AJ265" t="str">
        <f>'Program 4'!AI66</f>
        <v/>
      </c>
      <c r="AK265" t="str">
        <f>'Program 4'!AJ66</f>
        <v/>
      </c>
      <c r="AL265" t="str">
        <f>'Program 4'!AK66</f>
        <v/>
      </c>
      <c r="AM265" t="str">
        <f>'Program 4'!AL66</f>
        <v/>
      </c>
    </row>
    <row r="266" spans="2:39" x14ac:dyDescent="0.25">
      <c r="B266" t="str">
        <f>IF('Program 4'!A67="","",'Program 4'!A67)</f>
        <v>Program 4</v>
      </c>
      <c r="C266" t="str">
        <f>IF('Program 4'!B67="","",'Program 4'!B67)</f>
        <v>Wilt Chamberlain</v>
      </c>
      <c r="D266" t="str">
        <f>IF('Program 4'!C67="","",'Program 4'!C67)</f>
        <v>Software Engineer</v>
      </c>
      <c r="E266" t="str">
        <f>IF('Program 4'!D67="","",'Program 4'!D67)</f>
        <v>Employee</v>
      </c>
      <c r="F266" t="str">
        <f>IF('Program 4'!E67="","",'Program 4'!E67)</f>
        <v>Transfer Out</v>
      </c>
      <c r="G266" t="str">
        <f>IF('Program 4'!F67="","",'Program 4'!F67)</f>
        <v>Mumbai</v>
      </c>
      <c r="H266" t="str">
        <f>IF('Program 4'!G67="","",'Program 4'!G67)</f>
        <v>Maharashtra</v>
      </c>
      <c r="I266" t="str">
        <f>IF('Program 4'!H67="","",'Program 4'!H67)</f>
        <v>India</v>
      </c>
      <c r="J266">
        <f>IF('Program 4'!I67="","",'Program 4'!I67)</f>
        <v>45453</v>
      </c>
      <c r="K266" t="str">
        <f>IF('Program 4'!J67="","",'Program 4'!J67)</f>
        <v/>
      </c>
      <c r="L266" t="str">
        <f>IF('Program 4'!K67="","",'Program 4'!K67)</f>
        <v/>
      </c>
      <c r="M266" s="63">
        <f>'Program 4'!L67</f>
        <v>35</v>
      </c>
      <c r="N266" s="64">
        <f>'Program 4'!M67</f>
        <v>176</v>
      </c>
      <c r="O266" s="64">
        <f>'Program 4'!N67</f>
        <v>160</v>
      </c>
      <c r="P266" s="64">
        <f>'Program 4'!O67</f>
        <v>176</v>
      </c>
      <c r="Q266" s="64">
        <f>'Program 4'!P67</f>
        <v>176</v>
      </c>
      <c r="R266" s="64">
        <f>'Program 4'!Q67</f>
        <v>0</v>
      </c>
      <c r="S266" s="64">
        <f>'Program 4'!R67</f>
        <v>0</v>
      </c>
      <c r="T266" s="64">
        <f>'Program 4'!S67</f>
        <v>0</v>
      </c>
      <c r="U266" s="64">
        <f>'Program 4'!T67</f>
        <v>0</v>
      </c>
      <c r="V266" s="64">
        <f>'Program 4'!U67</f>
        <v>0</v>
      </c>
      <c r="W266" s="64">
        <f>'Program 4'!V67</f>
        <v>0</v>
      </c>
      <c r="X266" s="64">
        <f>'Program 4'!W67</f>
        <v>0</v>
      </c>
      <c r="Y266" s="64">
        <f>'Program 4'!X67</f>
        <v>0</v>
      </c>
      <c r="Z266" s="64">
        <f>'Program 4'!Y67</f>
        <v>688</v>
      </c>
      <c r="AA266" s="7">
        <f>'Program 4'!Z67</f>
        <v>24080</v>
      </c>
      <c r="AB266" t="str">
        <f>'Program 4'!AA67</f>
        <v/>
      </c>
      <c r="AC266" t="str">
        <f>'Program 4'!AB67</f>
        <v/>
      </c>
      <c r="AD266" t="str">
        <f>'Program 4'!AC67</f>
        <v/>
      </c>
      <c r="AE266" t="str">
        <f>'Program 4'!AD67</f>
        <v/>
      </c>
      <c r="AF266" t="str">
        <f>'Program 4'!AE67</f>
        <v>Transfer Out</v>
      </c>
      <c r="AG266" t="str">
        <f>'Program 4'!AF67</f>
        <v/>
      </c>
      <c r="AH266" t="str">
        <f>'Program 4'!AG67</f>
        <v/>
      </c>
      <c r="AI266" t="str">
        <f>'Program 4'!AH67</f>
        <v/>
      </c>
      <c r="AJ266" t="str">
        <f>'Program 4'!AI67</f>
        <v/>
      </c>
      <c r="AK266" t="str">
        <f>'Program 4'!AJ67</f>
        <v/>
      </c>
      <c r="AL266" t="str">
        <f>'Program 4'!AK67</f>
        <v/>
      </c>
      <c r="AM266" t="str">
        <f>'Program 4'!AL67</f>
        <v/>
      </c>
    </row>
    <row r="267" spans="2:39" x14ac:dyDescent="0.25">
      <c r="B267" t="str">
        <f>IF('Program 4'!A68="","",'Program 4'!A68)</f>
        <v>Program 4</v>
      </c>
      <c r="C267" t="str">
        <f>IF('Program 4'!B68="","",'Program 4'!B68)</f>
        <v/>
      </c>
      <c r="D267" t="str">
        <f>IF('Program 4'!C68="","",'Program 4'!C68)</f>
        <v/>
      </c>
      <c r="E267" t="str">
        <f>IF('Program 4'!D68="","",'Program 4'!D68)</f>
        <v/>
      </c>
      <c r="F267" t="str">
        <f>IF('Program 4'!E68="","",'Program 4'!E68)</f>
        <v/>
      </c>
      <c r="G267" t="str">
        <f>IF('Program 4'!F68="","",'Program 4'!F68)</f>
        <v/>
      </c>
      <c r="H267" t="str">
        <f>IF('Program 4'!G68="","",'Program 4'!G68)</f>
        <v/>
      </c>
      <c r="I267" t="str">
        <f>IF('Program 4'!H68="","",'Program 4'!H68)</f>
        <v/>
      </c>
      <c r="J267" t="str">
        <f>IF('Program 4'!I68="","",'Program 4'!I68)</f>
        <v/>
      </c>
      <c r="K267" t="str">
        <f>IF('Program 4'!J68="","",'Program 4'!J68)</f>
        <v/>
      </c>
      <c r="L267" t="str">
        <f>IF('Program 4'!K68="","",'Program 4'!K68)</f>
        <v/>
      </c>
      <c r="M267" s="63">
        <f>'Program 4'!L68</f>
        <v>0</v>
      </c>
      <c r="N267" s="64">
        <f>'Program 4'!M68</f>
        <v>0</v>
      </c>
      <c r="O267" s="64">
        <f>'Program 4'!N68</f>
        <v>0</v>
      </c>
      <c r="P267" s="64">
        <f>'Program 4'!O68</f>
        <v>0</v>
      </c>
      <c r="Q267" s="64">
        <f>'Program 4'!P68</f>
        <v>0</v>
      </c>
      <c r="R267" s="64">
        <f>'Program 4'!Q68</f>
        <v>0</v>
      </c>
      <c r="S267" s="64">
        <f>'Program 4'!R68</f>
        <v>0</v>
      </c>
      <c r="T267" s="64">
        <f>'Program 4'!S68</f>
        <v>0</v>
      </c>
      <c r="U267" s="64">
        <f>'Program 4'!T68</f>
        <v>0</v>
      </c>
      <c r="V267" s="64">
        <f>'Program 4'!U68</f>
        <v>0</v>
      </c>
      <c r="W267" s="64">
        <f>'Program 4'!V68</f>
        <v>0</v>
      </c>
      <c r="X267" s="64">
        <f>'Program 4'!W68</f>
        <v>0</v>
      </c>
      <c r="Y267" s="64">
        <f>'Program 4'!X68</f>
        <v>0</v>
      </c>
      <c r="Z267" s="64">
        <f>'Program 4'!Y68</f>
        <v>0</v>
      </c>
      <c r="AA267" s="7">
        <f>'Program 4'!Z68</f>
        <v>0</v>
      </c>
      <c r="AB267" t="str">
        <f>'Program 4'!AA68</f>
        <v/>
      </c>
      <c r="AC267" t="str">
        <f>'Program 4'!AB68</f>
        <v/>
      </c>
      <c r="AD267" t="str">
        <f>'Program 4'!AC68</f>
        <v/>
      </c>
      <c r="AE267" t="str">
        <f>'Program 4'!AD68</f>
        <v/>
      </c>
      <c r="AF267" t="str">
        <f>'Program 4'!AE68</f>
        <v/>
      </c>
      <c r="AG267" t="str">
        <f>'Program 4'!AF68</f>
        <v/>
      </c>
      <c r="AH267" t="str">
        <f>'Program 4'!AG68</f>
        <v/>
      </c>
      <c r="AI267" t="str">
        <f>'Program 4'!AH68</f>
        <v/>
      </c>
      <c r="AJ267" t="str">
        <f>'Program 4'!AI68</f>
        <v/>
      </c>
      <c r="AK267" t="str">
        <f>'Program 4'!AJ68</f>
        <v/>
      </c>
      <c r="AL267" t="str">
        <f>'Program 4'!AK68</f>
        <v/>
      </c>
      <c r="AM267" t="str">
        <f>'Program 4'!AL68</f>
        <v/>
      </c>
    </row>
    <row r="268" spans="2:39" x14ac:dyDescent="0.25">
      <c r="B268" t="str">
        <f>IF('Program 4'!A69="","",'Program 4'!A69)</f>
        <v>Program 4</v>
      </c>
      <c r="C268" t="str">
        <f>IF('Program 4'!B69="","",'Program 4'!B69)</f>
        <v/>
      </c>
      <c r="D268" t="str">
        <f>IF('Program 4'!C69="","",'Program 4'!C69)</f>
        <v/>
      </c>
      <c r="E268" t="str">
        <f>IF('Program 4'!D69="","",'Program 4'!D69)</f>
        <v/>
      </c>
      <c r="F268" t="str">
        <f>IF('Program 4'!E69="","",'Program 4'!E69)</f>
        <v/>
      </c>
      <c r="G268" t="str">
        <f>IF('Program 4'!F69="","",'Program 4'!F69)</f>
        <v/>
      </c>
      <c r="H268" t="str">
        <f>IF('Program 4'!G69="","",'Program 4'!G69)</f>
        <v/>
      </c>
      <c r="I268" t="str">
        <f>IF('Program 4'!H69="","",'Program 4'!H69)</f>
        <v/>
      </c>
      <c r="J268" t="str">
        <f>IF('Program 4'!I69="","",'Program 4'!I69)</f>
        <v/>
      </c>
      <c r="K268" t="str">
        <f>IF('Program 4'!J69="","",'Program 4'!J69)</f>
        <v/>
      </c>
      <c r="L268" t="str">
        <f>IF('Program 4'!K69="","",'Program 4'!K69)</f>
        <v/>
      </c>
      <c r="M268" s="63">
        <f>'Program 4'!L69</f>
        <v>0</v>
      </c>
      <c r="N268" s="64">
        <f>'Program 4'!M69</f>
        <v>0</v>
      </c>
      <c r="O268" s="64">
        <f>'Program 4'!N69</f>
        <v>0</v>
      </c>
      <c r="P268" s="64">
        <f>'Program 4'!O69</f>
        <v>0</v>
      </c>
      <c r="Q268" s="64">
        <f>'Program 4'!P69</f>
        <v>0</v>
      </c>
      <c r="R268" s="64">
        <f>'Program 4'!Q69</f>
        <v>0</v>
      </c>
      <c r="S268" s="64">
        <f>'Program 4'!R69</f>
        <v>0</v>
      </c>
      <c r="T268" s="64">
        <f>'Program 4'!S69</f>
        <v>0</v>
      </c>
      <c r="U268" s="64">
        <f>'Program 4'!T69</f>
        <v>0</v>
      </c>
      <c r="V268" s="64">
        <f>'Program 4'!U69</f>
        <v>0</v>
      </c>
      <c r="W268" s="64">
        <f>'Program 4'!V69</f>
        <v>0</v>
      </c>
      <c r="X268" s="64">
        <f>'Program 4'!W69</f>
        <v>0</v>
      </c>
      <c r="Y268" s="64">
        <f>'Program 4'!X69</f>
        <v>0</v>
      </c>
      <c r="Z268" s="64">
        <f>'Program 4'!Y69</f>
        <v>0</v>
      </c>
      <c r="AA268" s="7">
        <f>'Program 4'!Z69</f>
        <v>0</v>
      </c>
      <c r="AB268" t="str">
        <f>'Program 4'!AA69</f>
        <v/>
      </c>
      <c r="AC268" t="str">
        <f>'Program 4'!AB69</f>
        <v/>
      </c>
      <c r="AD268" t="str">
        <f>'Program 4'!AC69</f>
        <v/>
      </c>
      <c r="AE268" t="str">
        <f>'Program 4'!AD69</f>
        <v/>
      </c>
      <c r="AF268" t="str">
        <f>'Program 4'!AE69</f>
        <v/>
      </c>
      <c r="AG268" t="str">
        <f>'Program 4'!AF69</f>
        <v/>
      </c>
      <c r="AH268" t="str">
        <f>'Program 4'!AG69</f>
        <v/>
      </c>
      <c r="AI268" t="str">
        <f>'Program 4'!AH69</f>
        <v/>
      </c>
      <c r="AJ268" t="str">
        <f>'Program 4'!AI69</f>
        <v/>
      </c>
      <c r="AK268" t="str">
        <f>'Program 4'!AJ69</f>
        <v/>
      </c>
      <c r="AL268" t="str">
        <f>'Program 4'!AK69</f>
        <v/>
      </c>
      <c r="AM268" t="str">
        <f>'Program 4'!AL69</f>
        <v/>
      </c>
    </row>
    <row r="269" spans="2:39" x14ac:dyDescent="0.25">
      <c r="B269" t="str">
        <f>IF('Program 4'!A70="","",'Program 4'!A70)</f>
        <v>Program 4</v>
      </c>
      <c r="C269" t="str">
        <f>IF('Program 4'!B70="","",'Program 4'!B70)</f>
        <v/>
      </c>
      <c r="D269" t="str">
        <f>IF('Program 4'!C70="","",'Program 4'!C70)</f>
        <v/>
      </c>
      <c r="E269" t="str">
        <f>IF('Program 4'!D70="","",'Program 4'!D70)</f>
        <v/>
      </c>
      <c r="F269" t="str">
        <f>IF('Program 4'!E70="","",'Program 4'!E70)</f>
        <v/>
      </c>
      <c r="G269" t="str">
        <f>IF('Program 4'!F70="","",'Program 4'!F70)</f>
        <v/>
      </c>
      <c r="H269" t="str">
        <f>IF('Program 4'!G70="","",'Program 4'!G70)</f>
        <v/>
      </c>
      <c r="I269" t="str">
        <f>IF('Program 4'!H70="","",'Program 4'!H70)</f>
        <v/>
      </c>
      <c r="J269" t="str">
        <f>IF('Program 4'!I70="","",'Program 4'!I70)</f>
        <v/>
      </c>
      <c r="K269" t="str">
        <f>IF('Program 4'!J70="","",'Program 4'!J70)</f>
        <v/>
      </c>
      <c r="L269" t="str">
        <f>IF('Program 4'!K70="","",'Program 4'!K70)</f>
        <v/>
      </c>
      <c r="M269" s="63">
        <f>'Program 4'!L70</f>
        <v>0</v>
      </c>
      <c r="N269" s="64">
        <f>'Program 4'!M70</f>
        <v>0</v>
      </c>
      <c r="O269" s="64">
        <f>'Program 4'!N70</f>
        <v>0</v>
      </c>
      <c r="P269" s="64">
        <f>'Program 4'!O70</f>
        <v>0</v>
      </c>
      <c r="Q269" s="64">
        <f>'Program 4'!P70</f>
        <v>0</v>
      </c>
      <c r="R269" s="64">
        <f>'Program 4'!Q70</f>
        <v>0</v>
      </c>
      <c r="S269" s="64">
        <f>'Program 4'!R70</f>
        <v>0</v>
      </c>
      <c r="T269" s="64">
        <f>'Program 4'!S70</f>
        <v>0</v>
      </c>
      <c r="U269" s="64">
        <f>'Program 4'!T70</f>
        <v>0</v>
      </c>
      <c r="V269" s="64">
        <f>'Program 4'!U70</f>
        <v>0</v>
      </c>
      <c r="W269" s="64">
        <f>'Program 4'!V70</f>
        <v>0</v>
      </c>
      <c r="X269" s="64">
        <f>'Program 4'!W70</f>
        <v>0</v>
      </c>
      <c r="Y269" s="64">
        <f>'Program 4'!X70</f>
        <v>0</v>
      </c>
      <c r="Z269" s="64">
        <f>'Program 4'!Y70</f>
        <v>0</v>
      </c>
      <c r="AA269" s="7">
        <f>'Program 4'!Z70</f>
        <v>0</v>
      </c>
      <c r="AB269" t="str">
        <f>'Program 4'!AA70</f>
        <v/>
      </c>
      <c r="AC269" t="str">
        <f>'Program 4'!AB70</f>
        <v/>
      </c>
      <c r="AD269" t="str">
        <f>'Program 4'!AC70</f>
        <v/>
      </c>
      <c r="AE269" t="str">
        <f>'Program 4'!AD70</f>
        <v/>
      </c>
      <c r="AF269" t="str">
        <f>'Program 4'!AE70</f>
        <v/>
      </c>
      <c r="AG269" t="str">
        <f>'Program 4'!AF70</f>
        <v/>
      </c>
      <c r="AH269" t="str">
        <f>'Program 4'!AG70</f>
        <v/>
      </c>
      <c r="AI269" t="str">
        <f>'Program 4'!AH70</f>
        <v/>
      </c>
      <c r="AJ269" t="str">
        <f>'Program 4'!AI70</f>
        <v/>
      </c>
      <c r="AK269" t="str">
        <f>'Program 4'!AJ70</f>
        <v/>
      </c>
      <c r="AL269" t="str">
        <f>'Program 4'!AK70</f>
        <v/>
      </c>
      <c r="AM269" t="str">
        <f>'Program 4'!AL70</f>
        <v/>
      </c>
    </row>
    <row r="270" spans="2:39" x14ac:dyDescent="0.25">
      <c r="B270" t="str">
        <f>IF('Program 4'!A71="","",'Program 4'!A71)</f>
        <v>Program 4</v>
      </c>
      <c r="C270" t="str">
        <f>IF('Program 4'!B71="","",'Program 4'!B71)</f>
        <v/>
      </c>
      <c r="D270" t="str">
        <f>IF('Program 4'!C71="","",'Program 4'!C71)</f>
        <v/>
      </c>
      <c r="E270" t="str">
        <f>IF('Program 4'!D71="","",'Program 4'!D71)</f>
        <v/>
      </c>
      <c r="F270" t="str">
        <f>IF('Program 4'!E71="","",'Program 4'!E71)</f>
        <v/>
      </c>
      <c r="G270" t="str">
        <f>IF('Program 4'!F71="","",'Program 4'!F71)</f>
        <v/>
      </c>
      <c r="H270" t="str">
        <f>IF('Program 4'!G71="","",'Program 4'!G71)</f>
        <v/>
      </c>
      <c r="I270" t="str">
        <f>IF('Program 4'!H71="","",'Program 4'!H71)</f>
        <v/>
      </c>
      <c r="J270" t="str">
        <f>IF('Program 4'!I71="","",'Program 4'!I71)</f>
        <v/>
      </c>
      <c r="K270" t="str">
        <f>IF('Program 4'!J71="","",'Program 4'!J71)</f>
        <v/>
      </c>
      <c r="L270" t="str">
        <f>IF('Program 4'!K71="","",'Program 4'!K71)</f>
        <v/>
      </c>
      <c r="M270" s="63">
        <f>'Program 4'!L71</f>
        <v>0</v>
      </c>
      <c r="N270" s="64">
        <f>'Program 4'!M71</f>
        <v>0</v>
      </c>
      <c r="O270" s="64">
        <f>'Program 4'!N71</f>
        <v>0</v>
      </c>
      <c r="P270" s="64">
        <f>'Program 4'!O71</f>
        <v>0</v>
      </c>
      <c r="Q270" s="64">
        <f>'Program 4'!P71</f>
        <v>0</v>
      </c>
      <c r="R270" s="64">
        <f>'Program 4'!Q71</f>
        <v>0</v>
      </c>
      <c r="S270" s="64">
        <f>'Program 4'!R71</f>
        <v>0</v>
      </c>
      <c r="T270" s="64">
        <f>'Program 4'!S71</f>
        <v>0</v>
      </c>
      <c r="U270" s="64">
        <f>'Program 4'!T71</f>
        <v>0</v>
      </c>
      <c r="V270" s="64">
        <f>'Program 4'!U71</f>
        <v>0</v>
      </c>
      <c r="W270" s="64">
        <f>'Program 4'!V71</f>
        <v>0</v>
      </c>
      <c r="X270" s="64">
        <f>'Program 4'!W71</f>
        <v>0</v>
      </c>
      <c r="Y270" s="64">
        <f>'Program 4'!X71</f>
        <v>0</v>
      </c>
      <c r="Z270" s="64">
        <f>'Program 4'!Y71</f>
        <v>0</v>
      </c>
      <c r="AA270" s="7">
        <f>'Program 4'!Z71</f>
        <v>0</v>
      </c>
      <c r="AB270" t="str">
        <f>'Program 4'!AA71</f>
        <v/>
      </c>
      <c r="AC270" t="str">
        <f>'Program 4'!AB71</f>
        <v/>
      </c>
      <c r="AD270" t="str">
        <f>'Program 4'!AC71</f>
        <v/>
      </c>
      <c r="AE270" t="str">
        <f>'Program 4'!AD71</f>
        <v/>
      </c>
      <c r="AF270" t="str">
        <f>'Program 4'!AE71</f>
        <v/>
      </c>
      <c r="AG270" t="str">
        <f>'Program 4'!AF71</f>
        <v/>
      </c>
      <c r="AH270" t="str">
        <f>'Program 4'!AG71</f>
        <v/>
      </c>
      <c r="AI270" t="str">
        <f>'Program 4'!AH71</f>
        <v/>
      </c>
      <c r="AJ270" t="str">
        <f>'Program 4'!AI71</f>
        <v/>
      </c>
      <c r="AK270" t="str">
        <f>'Program 4'!AJ71</f>
        <v/>
      </c>
      <c r="AL270" t="str">
        <f>'Program 4'!AK71</f>
        <v/>
      </c>
      <c r="AM270" t="str">
        <f>'Program 4'!AL71</f>
        <v/>
      </c>
    </row>
    <row r="271" spans="2:39" x14ac:dyDescent="0.25">
      <c r="B271" t="str">
        <f>IF('Program 4'!A72="","",'Program 4'!A72)</f>
        <v>Program 4</v>
      </c>
      <c r="C271" t="str">
        <f>IF('Program 4'!B72="","",'Program 4'!B72)</f>
        <v/>
      </c>
      <c r="D271" t="str">
        <f>IF('Program 4'!C72="","",'Program 4'!C72)</f>
        <v/>
      </c>
      <c r="E271" t="str">
        <f>IF('Program 4'!D72="","",'Program 4'!D72)</f>
        <v/>
      </c>
      <c r="F271" t="str">
        <f>IF('Program 4'!E72="","",'Program 4'!E72)</f>
        <v/>
      </c>
      <c r="G271" t="str">
        <f>IF('Program 4'!F72="","",'Program 4'!F72)</f>
        <v/>
      </c>
      <c r="H271" t="str">
        <f>IF('Program 4'!G72="","",'Program 4'!G72)</f>
        <v/>
      </c>
      <c r="I271" t="str">
        <f>IF('Program 4'!H72="","",'Program 4'!H72)</f>
        <v/>
      </c>
      <c r="J271" t="str">
        <f>IF('Program 4'!I72="","",'Program 4'!I72)</f>
        <v/>
      </c>
      <c r="K271" t="str">
        <f>IF('Program 4'!J72="","",'Program 4'!J72)</f>
        <v/>
      </c>
      <c r="L271" t="str">
        <f>IF('Program 4'!K72="","",'Program 4'!K72)</f>
        <v/>
      </c>
      <c r="M271" s="63">
        <f>'Program 4'!L72</f>
        <v>0</v>
      </c>
      <c r="N271" s="64">
        <f>'Program 4'!M72</f>
        <v>0</v>
      </c>
      <c r="O271" s="64">
        <f>'Program 4'!N72</f>
        <v>0</v>
      </c>
      <c r="P271" s="64">
        <f>'Program 4'!O72</f>
        <v>0</v>
      </c>
      <c r="Q271" s="64">
        <f>'Program 4'!P72</f>
        <v>0</v>
      </c>
      <c r="R271" s="64">
        <f>'Program 4'!Q72</f>
        <v>0</v>
      </c>
      <c r="S271" s="64">
        <f>'Program 4'!R72</f>
        <v>0</v>
      </c>
      <c r="T271" s="64">
        <f>'Program 4'!S72</f>
        <v>0</v>
      </c>
      <c r="U271" s="64">
        <f>'Program 4'!T72</f>
        <v>0</v>
      </c>
      <c r="V271" s="64">
        <f>'Program 4'!U72</f>
        <v>0</v>
      </c>
      <c r="W271" s="64">
        <f>'Program 4'!V72</f>
        <v>0</v>
      </c>
      <c r="X271" s="64">
        <f>'Program 4'!W72</f>
        <v>0</v>
      </c>
      <c r="Y271" s="64">
        <f>'Program 4'!X72</f>
        <v>0</v>
      </c>
      <c r="Z271" s="64">
        <f>'Program 4'!Y72</f>
        <v>0</v>
      </c>
      <c r="AA271" s="7">
        <f>'Program 4'!Z72</f>
        <v>0</v>
      </c>
      <c r="AB271" t="str">
        <f>'Program 4'!AA72</f>
        <v/>
      </c>
      <c r="AC271" t="str">
        <f>'Program 4'!AB72</f>
        <v/>
      </c>
      <c r="AD271" t="str">
        <f>'Program 4'!AC72</f>
        <v/>
      </c>
      <c r="AE271" t="str">
        <f>'Program 4'!AD72</f>
        <v/>
      </c>
      <c r="AF271" t="str">
        <f>'Program 4'!AE72</f>
        <v/>
      </c>
      <c r="AG271" t="str">
        <f>'Program 4'!AF72</f>
        <v/>
      </c>
      <c r="AH271" t="str">
        <f>'Program 4'!AG72</f>
        <v/>
      </c>
      <c r="AI271" t="str">
        <f>'Program 4'!AH72</f>
        <v/>
      </c>
      <c r="AJ271" t="str">
        <f>'Program 4'!AI72</f>
        <v/>
      </c>
      <c r="AK271" t="str">
        <f>'Program 4'!AJ72</f>
        <v/>
      </c>
      <c r="AL271" t="str">
        <f>'Program 4'!AK72</f>
        <v/>
      </c>
      <c r="AM271" t="str">
        <f>'Program 4'!AL72</f>
        <v/>
      </c>
    </row>
    <row r="272" spans="2:39" x14ac:dyDescent="0.25">
      <c r="B272" t="str">
        <f>IF('Program 4'!A73="","",'Program 4'!A73)</f>
        <v>Program 4</v>
      </c>
      <c r="C272" t="str">
        <f>IF('Program 4'!B73="","",'Program 4'!B73)</f>
        <v/>
      </c>
      <c r="D272" t="str">
        <f>IF('Program 4'!C73="","",'Program 4'!C73)</f>
        <v/>
      </c>
      <c r="E272" t="str">
        <f>IF('Program 4'!D73="","",'Program 4'!D73)</f>
        <v/>
      </c>
      <c r="F272" t="str">
        <f>IF('Program 4'!E73="","",'Program 4'!E73)</f>
        <v/>
      </c>
      <c r="G272" t="str">
        <f>IF('Program 4'!F73="","",'Program 4'!F73)</f>
        <v/>
      </c>
      <c r="H272" t="str">
        <f>IF('Program 4'!G73="","",'Program 4'!G73)</f>
        <v/>
      </c>
      <c r="I272" t="str">
        <f>IF('Program 4'!H73="","",'Program 4'!H73)</f>
        <v/>
      </c>
      <c r="J272" t="str">
        <f>IF('Program 4'!I73="","",'Program 4'!I73)</f>
        <v/>
      </c>
      <c r="K272" t="str">
        <f>IF('Program 4'!J73="","",'Program 4'!J73)</f>
        <v/>
      </c>
      <c r="L272" t="str">
        <f>IF('Program 4'!K73="","",'Program 4'!K73)</f>
        <v/>
      </c>
      <c r="M272" s="63">
        <f>'Program 4'!L73</f>
        <v>0</v>
      </c>
      <c r="N272" s="64">
        <f>'Program 4'!M73</f>
        <v>0</v>
      </c>
      <c r="O272" s="64">
        <f>'Program 4'!N73</f>
        <v>0</v>
      </c>
      <c r="P272" s="64">
        <f>'Program 4'!O73</f>
        <v>0</v>
      </c>
      <c r="Q272" s="64">
        <f>'Program 4'!P73</f>
        <v>0</v>
      </c>
      <c r="R272" s="64">
        <f>'Program 4'!Q73</f>
        <v>0</v>
      </c>
      <c r="S272" s="64">
        <f>'Program 4'!R73</f>
        <v>0</v>
      </c>
      <c r="T272" s="64">
        <f>'Program 4'!S73</f>
        <v>0</v>
      </c>
      <c r="U272" s="64">
        <f>'Program 4'!T73</f>
        <v>0</v>
      </c>
      <c r="V272" s="64">
        <f>'Program 4'!U73</f>
        <v>0</v>
      </c>
      <c r="W272" s="64">
        <f>'Program 4'!V73</f>
        <v>0</v>
      </c>
      <c r="X272" s="64">
        <f>'Program 4'!W73</f>
        <v>0</v>
      </c>
      <c r="Y272" s="64">
        <f>'Program 4'!X73</f>
        <v>0</v>
      </c>
      <c r="Z272" s="64">
        <f>'Program 4'!Y73</f>
        <v>0</v>
      </c>
      <c r="AA272" s="7">
        <f>'Program 4'!Z73</f>
        <v>0</v>
      </c>
      <c r="AB272" t="str">
        <f>'Program 4'!AA73</f>
        <v/>
      </c>
      <c r="AC272" t="str">
        <f>'Program 4'!AB73</f>
        <v/>
      </c>
      <c r="AD272" t="str">
        <f>'Program 4'!AC73</f>
        <v/>
      </c>
      <c r="AE272" t="str">
        <f>'Program 4'!AD73</f>
        <v/>
      </c>
      <c r="AF272" t="str">
        <f>'Program 4'!AE73</f>
        <v/>
      </c>
      <c r="AG272" t="str">
        <f>'Program 4'!AF73</f>
        <v/>
      </c>
      <c r="AH272" t="str">
        <f>'Program 4'!AG73</f>
        <v/>
      </c>
      <c r="AI272" t="str">
        <f>'Program 4'!AH73</f>
        <v/>
      </c>
      <c r="AJ272" t="str">
        <f>'Program 4'!AI73</f>
        <v/>
      </c>
      <c r="AK272" t="str">
        <f>'Program 4'!AJ73</f>
        <v/>
      </c>
      <c r="AL272" t="str">
        <f>'Program 4'!AK73</f>
        <v/>
      </c>
      <c r="AM272" t="str">
        <f>'Program 4'!AL73</f>
        <v/>
      </c>
    </row>
    <row r="273" spans="2:39" x14ac:dyDescent="0.25">
      <c r="B273" t="str">
        <f>IF('Program 4'!A74="","",'Program 4'!A74)</f>
        <v>Program 4</v>
      </c>
      <c r="C273" t="str">
        <f>IF('Program 4'!B74="","",'Program 4'!B74)</f>
        <v/>
      </c>
      <c r="D273" t="str">
        <f>IF('Program 4'!C74="","",'Program 4'!C74)</f>
        <v/>
      </c>
      <c r="E273" t="str">
        <f>IF('Program 4'!D74="","",'Program 4'!D74)</f>
        <v/>
      </c>
      <c r="F273" t="str">
        <f>IF('Program 4'!E74="","",'Program 4'!E74)</f>
        <v/>
      </c>
      <c r="G273" t="str">
        <f>IF('Program 4'!F74="","",'Program 4'!F74)</f>
        <v/>
      </c>
      <c r="H273" t="str">
        <f>IF('Program 4'!G74="","",'Program 4'!G74)</f>
        <v/>
      </c>
      <c r="I273" t="str">
        <f>IF('Program 4'!H74="","",'Program 4'!H74)</f>
        <v/>
      </c>
      <c r="J273" t="str">
        <f>IF('Program 4'!I74="","",'Program 4'!I74)</f>
        <v/>
      </c>
      <c r="K273" t="str">
        <f>IF('Program 4'!J74="","",'Program 4'!J74)</f>
        <v/>
      </c>
      <c r="L273" t="str">
        <f>IF('Program 4'!K74="","",'Program 4'!K74)</f>
        <v/>
      </c>
      <c r="M273" s="63">
        <f>'Program 4'!L74</f>
        <v>0</v>
      </c>
      <c r="N273" s="64">
        <f>'Program 4'!M74</f>
        <v>0</v>
      </c>
      <c r="O273" s="64">
        <f>'Program 4'!N74</f>
        <v>0</v>
      </c>
      <c r="P273" s="64">
        <f>'Program 4'!O74</f>
        <v>0</v>
      </c>
      <c r="Q273" s="64">
        <f>'Program 4'!P74</f>
        <v>0</v>
      </c>
      <c r="R273" s="64">
        <f>'Program 4'!Q74</f>
        <v>0</v>
      </c>
      <c r="S273" s="64">
        <f>'Program 4'!R74</f>
        <v>0</v>
      </c>
      <c r="T273" s="64">
        <f>'Program 4'!S74</f>
        <v>0</v>
      </c>
      <c r="U273" s="64">
        <f>'Program 4'!T74</f>
        <v>0</v>
      </c>
      <c r="V273" s="64">
        <f>'Program 4'!U74</f>
        <v>0</v>
      </c>
      <c r="W273" s="64">
        <f>'Program 4'!V74</f>
        <v>0</v>
      </c>
      <c r="X273" s="64">
        <f>'Program 4'!W74</f>
        <v>0</v>
      </c>
      <c r="Y273" s="64">
        <f>'Program 4'!X74</f>
        <v>0</v>
      </c>
      <c r="Z273" s="64">
        <f>'Program 4'!Y74</f>
        <v>0</v>
      </c>
      <c r="AA273" s="7">
        <f>'Program 4'!Z74</f>
        <v>0</v>
      </c>
      <c r="AB273" t="str">
        <f>'Program 4'!AA74</f>
        <v/>
      </c>
      <c r="AC273" t="str">
        <f>'Program 4'!AB74</f>
        <v/>
      </c>
      <c r="AD273" t="str">
        <f>'Program 4'!AC74</f>
        <v/>
      </c>
      <c r="AE273" t="str">
        <f>'Program 4'!AD74</f>
        <v/>
      </c>
      <c r="AF273" t="str">
        <f>'Program 4'!AE74</f>
        <v/>
      </c>
      <c r="AG273" t="str">
        <f>'Program 4'!AF74</f>
        <v/>
      </c>
      <c r="AH273" t="str">
        <f>'Program 4'!AG74</f>
        <v/>
      </c>
      <c r="AI273" t="str">
        <f>'Program 4'!AH74</f>
        <v/>
      </c>
      <c r="AJ273" t="str">
        <f>'Program 4'!AI74</f>
        <v/>
      </c>
      <c r="AK273" t="str">
        <f>'Program 4'!AJ74</f>
        <v/>
      </c>
      <c r="AL273" t="str">
        <f>'Program 4'!AK74</f>
        <v/>
      </c>
      <c r="AM273" t="str">
        <f>'Program 4'!AL74</f>
        <v/>
      </c>
    </row>
    <row r="274" spans="2:39" x14ac:dyDescent="0.25">
      <c r="B274" t="str">
        <f>IF('Program 4'!A75="","",'Program 4'!A75)</f>
        <v>Program 4</v>
      </c>
      <c r="C274" t="str">
        <f>IF('Program 4'!B75="","",'Program 4'!B75)</f>
        <v/>
      </c>
      <c r="D274" t="str">
        <f>IF('Program 4'!C75="","",'Program 4'!C75)</f>
        <v/>
      </c>
      <c r="E274" t="str">
        <f>IF('Program 4'!D75="","",'Program 4'!D75)</f>
        <v/>
      </c>
      <c r="F274" t="str">
        <f>IF('Program 4'!E75="","",'Program 4'!E75)</f>
        <v/>
      </c>
      <c r="G274" t="str">
        <f>IF('Program 4'!F75="","",'Program 4'!F75)</f>
        <v/>
      </c>
      <c r="H274" t="str">
        <f>IF('Program 4'!G75="","",'Program 4'!G75)</f>
        <v/>
      </c>
      <c r="I274" t="str">
        <f>IF('Program 4'!H75="","",'Program 4'!H75)</f>
        <v/>
      </c>
      <c r="J274" t="str">
        <f>IF('Program 4'!I75="","",'Program 4'!I75)</f>
        <v/>
      </c>
      <c r="K274" t="str">
        <f>IF('Program 4'!J75="","",'Program 4'!J75)</f>
        <v/>
      </c>
      <c r="L274" t="str">
        <f>IF('Program 4'!K75="","",'Program 4'!K75)</f>
        <v/>
      </c>
      <c r="M274" s="63">
        <f>'Program 4'!L75</f>
        <v>0</v>
      </c>
      <c r="N274" s="64">
        <f>'Program 4'!M75</f>
        <v>0</v>
      </c>
      <c r="O274" s="64">
        <f>'Program 4'!N75</f>
        <v>0</v>
      </c>
      <c r="P274" s="64">
        <f>'Program 4'!O75</f>
        <v>0</v>
      </c>
      <c r="Q274" s="64">
        <f>'Program 4'!P75</f>
        <v>0</v>
      </c>
      <c r="R274" s="64">
        <f>'Program 4'!Q75</f>
        <v>0</v>
      </c>
      <c r="S274" s="64">
        <f>'Program 4'!R75</f>
        <v>0</v>
      </c>
      <c r="T274" s="64">
        <f>'Program 4'!S75</f>
        <v>0</v>
      </c>
      <c r="U274" s="64">
        <f>'Program 4'!T75</f>
        <v>0</v>
      </c>
      <c r="V274" s="64">
        <f>'Program 4'!U75</f>
        <v>0</v>
      </c>
      <c r="W274" s="64">
        <f>'Program 4'!V75</f>
        <v>0</v>
      </c>
      <c r="X274" s="64">
        <f>'Program 4'!W75</f>
        <v>0</v>
      </c>
      <c r="Y274" s="64">
        <f>'Program 4'!X75</f>
        <v>0</v>
      </c>
      <c r="Z274" s="64">
        <f>'Program 4'!Y75</f>
        <v>0</v>
      </c>
      <c r="AA274" s="7">
        <f>'Program 4'!Z75</f>
        <v>0</v>
      </c>
      <c r="AB274" t="str">
        <f>'Program 4'!AA75</f>
        <v/>
      </c>
      <c r="AC274" t="str">
        <f>'Program 4'!AB75</f>
        <v/>
      </c>
      <c r="AD274" t="str">
        <f>'Program 4'!AC75</f>
        <v/>
      </c>
      <c r="AE274" t="str">
        <f>'Program 4'!AD75</f>
        <v/>
      </c>
      <c r="AF274" t="str">
        <f>'Program 4'!AE75</f>
        <v/>
      </c>
      <c r="AG274" t="str">
        <f>'Program 4'!AF75</f>
        <v/>
      </c>
      <c r="AH274" t="str">
        <f>'Program 4'!AG75</f>
        <v/>
      </c>
      <c r="AI274" t="str">
        <f>'Program 4'!AH75</f>
        <v/>
      </c>
      <c r="AJ274" t="str">
        <f>'Program 4'!AI75</f>
        <v/>
      </c>
      <c r="AK274" t="str">
        <f>'Program 4'!AJ75</f>
        <v/>
      </c>
      <c r="AL274" t="str">
        <f>'Program 4'!AK75</f>
        <v/>
      </c>
      <c r="AM274" t="str">
        <f>'Program 4'!AL75</f>
        <v/>
      </c>
    </row>
    <row r="275" spans="2:39" x14ac:dyDescent="0.25">
      <c r="B275" t="str">
        <f>IF('Program 4'!A76="","",'Program 4'!A76)</f>
        <v>Program 4</v>
      </c>
      <c r="C275" t="str">
        <f>IF('Program 4'!B76="","",'Program 4'!B76)</f>
        <v/>
      </c>
      <c r="D275" t="str">
        <f>IF('Program 4'!C76="","",'Program 4'!C76)</f>
        <v/>
      </c>
      <c r="E275" t="str">
        <f>IF('Program 4'!D76="","",'Program 4'!D76)</f>
        <v/>
      </c>
      <c r="F275" t="str">
        <f>IF('Program 4'!E76="","",'Program 4'!E76)</f>
        <v/>
      </c>
      <c r="G275" t="str">
        <f>IF('Program 4'!F76="","",'Program 4'!F76)</f>
        <v/>
      </c>
      <c r="H275" t="str">
        <f>IF('Program 4'!G76="","",'Program 4'!G76)</f>
        <v/>
      </c>
      <c r="I275" t="str">
        <f>IF('Program 4'!H76="","",'Program 4'!H76)</f>
        <v/>
      </c>
      <c r="J275" t="str">
        <f>IF('Program 4'!I76="","",'Program 4'!I76)</f>
        <v/>
      </c>
      <c r="K275" t="str">
        <f>IF('Program 4'!J76="","",'Program 4'!J76)</f>
        <v/>
      </c>
      <c r="L275" t="str">
        <f>IF('Program 4'!K76="","",'Program 4'!K76)</f>
        <v/>
      </c>
      <c r="M275" s="63">
        <f>'Program 4'!L76</f>
        <v>0</v>
      </c>
      <c r="N275" s="64">
        <f>'Program 4'!M76</f>
        <v>0</v>
      </c>
      <c r="O275" s="64">
        <f>'Program 4'!N76</f>
        <v>0</v>
      </c>
      <c r="P275" s="64">
        <f>'Program 4'!O76</f>
        <v>0</v>
      </c>
      <c r="Q275" s="64">
        <f>'Program 4'!P76</f>
        <v>0</v>
      </c>
      <c r="R275" s="64">
        <f>'Program 4'!Q76</f>
        <v>0</v>
      </c>
      <c r="S275" s="64">
        <f>'Program 4'!R76</f>
        <v>0</v>
      </c>
      <c r="T275" s="64">
        <f>'Program 4'!S76</f>
        <v>0</v>
      </c>
      <c r="U275" s="64">
        <f>'Program 4'!T76</f>
        <v>0</v>
      </c>
      <c r="V275" s="64">
        <f>'Program 4'!U76</f>
        <v>0</v>
      </c>
      <c r="W275" s="64">
        <f>'Program 4'!V76</f>
        <v>0</v>
      </c>
      <c r="X275" s="64">
        <f>'Program 4'!W76</f>
        <v>0</v>
      </c>
      <c r="Y275" s="64">
        <f>'Program 4'!X76</f>
        <v>0</v>
      </c>
      <c r="Z275" s="64">
        <f>'Program 4'!Y76</f>
        <v>0</v>
      </c>
      <c r="AA275" s="7">
        <f>'Program 4'!Z76</f>
        <v>0</v>
      </c>
      <c r="AB275" t="str">
        <f>'Program 4'!AA76</f>
        <v/>
      </c>
      <c r="AC275" t="str">
        <f>'Program 4'!AB76</f>
        <v/>
      </c>
      <c r="AD275" t="str">
        <f>'Program 4'!AC76</f>
        <v/>
      </c>
      <c r="AE275" t="str">
        <f>'Program 4'!AD76</f>
        <v/>
      </c>
      <c r="AF275" t="str">
        <f>'Program 4'!AE76</f>
        <v/>
      </c>
      <c r="AG275" t="str">
        <f>'Program 4'!AF76</f>
        <v/>
      </c>
      <c r="AH275" t="str">
        <f>'Program 4'!AG76</f>
        <v/>
      </c>
      <c r="AI275" t="str">
        <f>'Program 4'!AH76</f>
        <v/>
      </c>
      <c r="AJ275" t="str">
        <f>'Program 4'!AI76</f>
        <v/>
      </c>
      <c r="AK275" t="str">
        <f>'Program 4'!AJ76</f>
        <v/>
      </c>
      <c r="AL275" t="str">
        <f>'Program 4'!AK76</f>
        <v/>
      </c>
      <c r="AM275" t="str">
        <f>'Program 4'!AL76</f>
        <v/>
      </c>
    </row>
    <row r="276" spans="2:39" x14ac:dyDescent="0.25">
      <c r="B276" t="str">
        <f>IF('Program 4'!A77="","",'Program 4'!A77)</f>
        <v>Program 4</v>
      </c>
      <c r="C276" t="str">
        <f>IF('Program 4'!B77="","",'Program 4'!B77)</f>
        <v/>
      </c>
      <c r="D276" t="str">
        <f>IF('Program 4'!C77="","",'Program 4'!C77)</f>
        <v/>
      </c>
      <c r="E276" t="str">
        <f>IF('Program 4'!D77="","",'Program 4'!D77)</f>
        <v/>
      </c>
      <c r="F276" t="str">
        <f>IF('Program 4'!E77="","",'Program 4'!E77)</f>
        <v/>
      </c>
      <c r="G276" t="str">
        <f>IF('Program 4'!F77="","",'Program 4'!F77)</f>
        <v/>
      </c>
      <c r="H276" t="str">
        <f>IF('Program 4'!G77="","",'Program 4'!G77)</f>
        <v/>
      </c>
      <c r="I276" t="str">
        <f>IF('Program 4'!H77="","",'Program 4'!H77)</f>
        <v/>
      </c>
      <c r="J276" t="str">
        <f>IF('Program 4'!I77="","",'Program 4'!I77)</f>
        <v/>
      </c>
      <c r="K276" t="str">
        <f>IF('Program 4'!J77="","",'Program 4'!J77)</f>
        <v/>
      </c>
      <c r="L276" t="str">
        <f>IF('Program 4'!K77="","",'Program 4'!K77)</f>
        <v/>
      </c>
      <c r="M276" s="63">
        <f>'Program 4'!L77</f>
        <v>0</v>
      </c>
      <c r="N276" s="64">
        <f>'Program 4'!M77</f>
        <v>0</v>
      </c>
      <c r="O276" s="64">
        <f>'Program 4'!N77</f>
        <v>0</v>
      </c>
      <c r="P276" s="64">
        <f>'Program 4'!O77</f>
        <v>0</v>
      </c>
      <c r="Q276" s="64">
        <f>'Program 4'!P77</f>
        <v>0</v>
      </c>
      <c r="R276" s="64">
        <f>'Program 4'!Q77</f>
        <v>0</v>
      </c>
      <c r="S276" s="64">
        <f>'Program 4'!R77</f>
        <v>0</v>
      </c>
      <c r="T276" s="64">
        <f>'Program 4'!S77</f>
        <v>0</v>
      </c>
      <c r="U276" s="64">
        <f>'Program 4'!T77</f>
        <v>0</v>
      </c>
      <c r="V276" s="64">
        <f>'Program 4'!U77</f>
        <v>0</v>
      </c>
      <c r="W276" s="64">
        <f>'Program 4'!V77</f>
        <v>0</v>
      </c>
      <c r="X276" s="64">
        <f>'Program 4'!W77</f>
        <v>0</v>
      </c>
      <c r="Y276" s="64">
        <f>'Program 4'!X77</f>
        <v>0</v>
      </c>
      <c r="Z276" s="64">
        <f>'Program 4'!Y77</f>
        <v>0</v>
      </c>
      <c r="AA276" s="7">
        <f>'Program 4'!Z77</f>
        <v>0</v>
      </c>
      <c r="AB276" t="str">
        <f>'Program 4'!AA77</f>
        <v/>
      </c>
      <c r="AC276" t="str">
        <f>'Program 4'!AB77</f>
        <v/>
      </c>
      <c r="AD276" t="str">
        <f>'Program 4'!AC77</f>
        <v/>
      </c>
      <c r="AE276" t="str">
        <f>'Program 4'!AD77</f>
        <v/>
      </c>
      <c r="AF276" t="str">
        <f>'Program 4'!AE77</f>
        <v/>
      </c>
      <c r="AG276" t="str">
        <f>'Program 4'!AF77</f>
        <v/>
      </c>
      <c r="AH276" t="str">
        <f>'Program 4'!AG77</f>
        <v/>
      </c>
      <c r="AI276" t="str">
        <f>'Program 4'!AH77</f>
        <v/>
      </c>
      <c r="AJ276" t="str">
        <f>'Program 4'!AI77</f>
        <v/>
      </c>
      <c r="AK276" t="str">
        <f>'Program 4'!AJ77</f>
        <v/>
      </c>
      <c r="AL276" t="str">
        <f>'Program 4'!AK77</f>
        <v/>
      </c>
      <c r="AM276" t="str">
        <f>'Program 4'!AL77</f>
        <v/>
      </c>
    </row>
    <row r="277" spans="2:39" x14ac:dyDescent="0.25">
      <c r="B277" t="str">
        <f>IF('Program 4'!A78="","",'Program 4'!A78)</f>
        <v>Program 4</v>
      </c>
      <c r="C277" t="str">
        <f>IF('Program 4'!B78="","",'Program 4'!B78)</f>
        <v/>
      </c>
      <c r="D277" t="str">
        <f>IF('Program 4'!C78="","",'Program 4'!C78)</f>
        <v/>
      </c>
      <c r="E277" t="str">
        <f>IF('Program 4'!D78="","",'Program 4'!D78)</f>
        <v/>
      </c>
      <c r="F277" t="str">
        <f>IF('Program 4'!E78="","",'Program 4'!E78)</f>
        <v/>
      </c>
      <c r="G277" t="str">
        <f>IF('Program 4'!F78="","",'Program 4'!F78)</f>
        <v/>
      </c>
      <c r="H277" t="str">
        <f>IF('Program 4'!G78="","",'Program 4'!G78)</f>
        <v/>
      </c>
      <c r="I277" t="str">
        <f>IF('Program 4'!H78="","",'Program 4'!H78)</f>
        <v/>
      </c>
      <c r="J277" t="str">
        <f>IF('Program 4'!I78="","",'Program 4'!I78)</f>
        <v/>
      </c>
      <c r="K277" t="str">
        <f>IF('Program 4'!J78="","",'Program 4'!J78)</f>
        <v/>
      </c>
      <c r="L277" t="str">
        <f>IF('Program 4'!K78="","",'Program 4'!K78)</f>
        <v/>
      </c>
      <c r="M277" s="63">
        <f>'Program 4'!L78</f>
        <v>0</v>
      </c>
      <c r="N277" s="64">
        <f>'Program 4'!M78</f>
        <v>0</v>
      </c>
      <c r="O277" s="64">
        <f>'Program 4'!N78</f>
        <v>0</v>
      </c>
      <c r="P277" s="64">
        <f>'Program 4'!O78</f>
        <v>0</v>
      </c>
      <c r="Q277" s="64">
        <f>'Program 4'!P78</f>
        <v>0</v>
      </c>
      <c r="R277" s="64">
        <f>'Program 4'!Q78</f>
        <v>0</v>
      </c>
      <c r="S277" s="64">
        <f>'Program 4'!R78</f>
        <v>0</v>
      </c>
      <c r="T277" s="64">
        <f>'Program 4'!S78</f>
        <v>0</v>
      </c>
      <c r="U277" s="64">
        <f>'Program 4'!T78</f>
        <v>0</v>
      </c>
      <c r="V277" s="64">
        <f>'Program 4'!U78</f>
        <v>0</v>
      </c>
      <c r="W277" s="64">
        <f>'Program 4'!V78</f>
        <v>0</v>
      </c>
      <c r="X277" s="64">
        <f>'Program 4'!W78</f>
        <v>0</v>
      </c>
      <c r="Y277" s="64">
        <f>'Program 4'!X78</f>
        <v>0</v>
      </c>
      <c r="Z277" s="64">
        <f>'Program 4'!Y78</f>
        <v>0</v>
      </c>
      <c r="AA277" s="7">
        <f>'Program 4'!Z78</f>
        <v>0</v>
      </c>
      <c r="AB277" t="str">
        <f>'Program 4'!AA78</f>
        <v/>
      </c>
      <c r="AC277" t="str">
        <f>'Program 4'!AB78</f>
        <v/>
      </c>
      <c r="AD277" t="str">
        <f>'Program 4'!AC78</f>
        <v/>
      </c>
      <c r="AE277" t="str">
        <f>'Program 4'!AD78</f>
        <v/>
      </c>
      <c r="AF277" t="str">
        <f>'Program 4'!AE78</f>
        <v/>
      </c>
      <c r="AG277" t="str">
        <f>'Program 4'!AF78</f>
        <v/>
      </c>
      <c r="AH277" t="str">
        <f>'Program 4'!AG78</f>
        <v/>
      </c>
      <c r="AI277" t="str">
        <f>'Program 4'!AH78</f>
        <v/>
      </c>
      <c r="AJ277" t="str">
        <f>'Program 4'!AI78</f>
        <v/>
      </c>
      <c r="AK277" t="str">
        <f>'Program 4'!AJ78</f>
        <v/>
      </c>
      <c r="AL277" t="str">
        <f>'Program 4'!AK78</f>
        <v/>
      </c>
      <c r="AM277" t="str">
        <f>'Program 4'!AL78</f>
        <v/>
      </c>
    </row>
    <row r="278" spans="2:39" x14ac:dyDescent="0.25">
      <c r="B278" t="str">
        <f>IF('Program 4'!A79="","",'Program 4'!A79)</f>
        <v>Program 4</v>
      </c>
      <c r="C278" t="str">
        <f>IF('Program 4'!B79="","",'Program 4'!B79)</f>
        <v/>
      </c>
      <c r="D278" t="str">
        <f>IF('Program 4'!C79="","",'Program 4'!C79)</f>
        <v/>
      </c>
      <c r="E278" t="str">
        <f>IF('Program 4'!D79="","",'Program 4'!D79)</f>
        <v/>
      </c>
      <c r="F278" t="str">
        <f>IF('Program 4'!E79="","",'Program 4'!E79)</f>
        <v/>
      </c>
      <c r="G278" t="str">
        <f>IF('Program 4'!F79="","",'Program 4'!F79)</f>
        <v/>
      </c>
      <c r="H278" t="str">
        <f>IF('Program 4'!G79="","",'Program 4'!G79)</f>
        <v/>
      </c>
      <c r="I278" t="str">
        <f>IF('Program 4'!H79="","",'Program 4'!H79)</f>
        <v/>
      </c>
      <c r="J278" t="str">
        <f>IF('Program 4'!I79="","",'Program 4'!I79)</f>
        <v/>
      </c>
      <c r="K278" t="str">
        <f>IF('Program 4'!J79="","",'Program 4'!J79)</f>
        <v/>
      </c>
      <c r="L278" t="str">
        <f>IF('Program 4'!K79="","",'Program 4'!K79)</f>
        <v/>
      </c>
      <c r="M278" s="63">
        <f>'Program 4'!L79</f>
        <v>0</v>
      </c>
      <c r="N278" s="64">
        <f>'Program 4'!M79</f>
        <v>0</v>
      </c>
      <c r="O278" s="64">
        <f>'Program 4'!N79</f>
        <v>0</v>
      </c>
      <c r="P278" s="64">
        <f>'Program 4'!O79</f>
        <v>0</v>
      </c>
      <c r="Q278" s="64">
        <f>'Program 4'!P79</f>
        <v>0</v>
      </c>
      <c r="R278" s="64">
        <f>'Program 4'!Q79</f>
        <v>0</v>
      </c>
      <c r="S278" s="64">
        <f>'Program 4'!R79</f>
        <v>0</v>
      </c>
      <c r="T278" s="64">
        <f>'Program 4'!S79</f>
        <v>0</v>
      </c>
      <c r="U278" s="64">
        <f>'Program 4'!T79</f>
        <v>0</v>
      </c>
      <c r="V278" s="64">
        <f>'Program 4'!U79</f>
        <v>0</v>
      </c>
      <c r="W278" s="64">
        <f>'Program 4'!V79</f>
        <v>0</v>
      </c>
      <c r="X278" s="64">
        <f>'Program 4'!W79</f>
        <v>0</v>
      </c>
      <c r="Y278" s="64">
        <f>'Program 4'!X79</f>
        <v>0</v>
      </c>
      <c r="Z278" s="64">
        <f>'Program 4'!Y79</f>
        <v>0</v>
      </c>
      <c r="AA278" s="7">
        <f>'Program 4'!Z79</f>
        <v>0</v>
      </c>
      <c r="AB278" t="str">
        <f>'Program 4'!AA79</f>
        <v/>
      </c>
      <c r="AC278" t="str">
        <f>'Program 4'!AB79</f>
        <v/>
      </c>
      <c r="AD278" t="str">
        <f>'Program 4'!AC79</f>
        <v/>
      </c>
      <c r="AE278" t="str">
        <f>'Program 4'!AD79</f>
        <v/>
      </c>
      <c r="AF278" t="str">
        <f>'Program 4'!AE79</f>
        <v/>
      </c>
      <c r="AG278" t="str">
        <f>'Program 4'!AF79</f>
        <v/>
      </c>
      <c r="AH278" t="str">
        <f>'Program 4'!AG79</f>
        <v/>
      </c>
      <c r="AI278" t="str">
        <f>'Program 4'!AH79</f>
        <v/>
      </c>
      <c r="AJ278" t="str">
        <f>'Program 4'!AI79</f>
        <v/>
      </c>
      <c r="AK278" t="str">
        <f>'Program 4'!AJ79</f>
        <v/>
      </c>
      <c r="AL278" t="str">
        <f>'Program 4'!AK79</f>
        <v/>
      </c>
      <c r="AM278" t="str">
        <f>'Program 4'!AL79</f>
        <v/>
      </c>
    </row>
    <row r="279" spans="2:39" x14ac:dyDescent="0.25">
      <c r="B279" t="str">
        <f>IF('Program 4'!A80="","",'Program 4'!A80)</f>
        <v>Program 4</v>
      </c>
      <c r="C279" t="str">
        <f>IF('Program 4'!B80="","",'Program 4'!B80)</f>
        <v/>
      </c>
      <c r="D279" t="str">
        <f>IF('Program 4'!C80="","",'Program 4'!C80)</f>
        <v/>
      </c>
      <c r="E279" t="str">
        <f>IF('Program 4'!D80="","",'Program 4'!D80)</f>
        <v/>
      </c>
      <c r="F279" t="str">
        <f>IF('Program 4'!E80="","",'Program 4'!E80)</f>
        <v/>
      </c>
      <c r="G279" t="str">
        <f>IF('Program 4'!F80="","",'Program 4'!F80)</f>
        <v/>
      </c>
      <c r="H279" t="str">
        <f>IF('Program 4'!G80="","",'Program 4'!G80)</f>
        <v/>
      </c>
      <c r="I279" t="str">
        <f>IF('Program 4'!H80="","",'Program 4'!H80)</f>
        <v/>
      </c>
      <c r="J279" t="str">
        <f>IF('Program 4'!I80="","",'Program 4'!I80)</f>
        <v/>
      </c>
      <c r="K279" t="str">
        <f>IF('Program 4'!J80="","",'Program 4'!J80)</f>
        <v/>
      </c>
      <c r="L279" t="str">
        <f>IF('Program 4'!K80="","",'Program 4'!K80)</f>
        <v/>
      </c>
      <c r="M279" s="63">
        <f>'Program 4'!L80</f>
        <v>0</v>
      </c>
      <c r="N279" s="64">
        <f>'Program 4'!M80</f>
        <v>0</v>
      </c>
      <c r="O279" s="64">
        <f>'Program 4'!N80</f>
        <v>0</v>
      </c>
      <c r="P279" s="64">
        <f>'Program 4'!O80</f>
        <v>0</v>
      </c>
      <c r="Q279" s="64">
        <f>'Program 4'!P80</f>
        <v>0</v>
      </c>
      <c r="R279" s="64">
        <f>'Program 4'!Q80</f>
        <v>0</v>
      </c>
      <c r="S279" s="64">
        <f>'Program 4'!R80</f>
        <v>0</v>
      </c>
      <c r="T279" s="64">
        <f>'Program 4'!S80</f>
        <v>0</v>
      </c>
      <c r="U279" s="64">
        <f>'Program 4'!T80</f>
        <v>0</v>
      </c>
      <c r="V279" s="64">
        <f>'Program 4'!U80</f>
        <v>0</v>
      </c>
      <c r="W279" s="64">
        <f>'Program 4'!V80</f>
        <v>0</v>
      </c>
      <c r="X279" s="64">
        <f>'Program 4'!W80</f>
        <v>0</v>
      </c>
      <c r="Y279" s="64">
        <f>'Program 4'!X80</f>
        <v>0</v>
      </c>
      <c r="Z279" s="64">
        <f>'Program 4'!Y80</f>
        <v>0</v>
      </c>
      <c r="AA279" s="7">
        <f>'Program 4'!Z80</f>
        <v>0</v>
      </c>
      <c r="AB279" t="str">
        <f>'Program 4'!AA80</f>
        <v/>
      </c>
      <c r="AC279" t="str">
        <f>'Program 4'!AB80</f>
        <v/>
      </c>
      <c r="AD279" t="str">
        <f>'Program 4'!AC80</f>
        <v/>
      </c>
      <c r="AE279" t="str">
        <f>'Program 4'!AD80</f>
        <v/>
      </c>
      <c r="AF279" t="str">
        <f>'Program 4'!AE80</f>
        <v/>
      </c>
      <c r="AG279" t="str">
        <f>'Program 4'!AF80</f>
        <v/>
      </c>
      <c r="AH279" t="str">
        <f>'Program 4'!AG80</f>
        <v/>
      </c>
      <c r="AI279" t="str">
        <f>'Program 4'!AH80</f>
        <v/>
      </c>
      <c r="AJ279" t="str">
        <f>'Program 4'!AI80</f>
        <v/>
      </c>
      <c r="AK279" t="str">
        <f>'Program 4'!AJ80</f>
        <v/>
      </c>
      <c r="AL279" t="str">
        <f>'Program 4'!AK80</f>
        <v/>
      </c>
      <c r="AM279" t="str">
        <f>'Program 4'!AL80</f>
        <v/>
      </c>
    </row>
    <row r="280" spans="2:39" x14ac:dyDescent="0.25">
      <c r="B280" t="str">
        <f>IF('Program 4'!A81="","",'Program 4'!A81)</f>
        <v>Program 4</v>
      </c>
      <c r="C280" t="str">
        <f>IF('Program 4'!B81="","",'Program 4'!B81)</f>
        <v/>
      </c>
      <c r="D280" t="str">
        <f>IF('Program 4'!C81="","",'Program 4'!C81)</f>
        <v/>
      </c>
      <c r="E280" t="str">
        <f>IF('Program 4'!D81="","",'Program 4'!D81)</f>
        <v/>
      </c>
      <c r="F280" t="str">
        <f>IF('Program 4'!E81="","",'Program 4'!E81)</f>
        <v/>
      </c>
      <c r="G280" t="str">
        <f>IF('Program 4'!F81="","",'Program 4'!F81)</f>
        <v/>
      </c>
      <c r="H280" t="str">
        <f>IF('Program 4'!G81="","",'Program 4'!G81)</f>
        <v/>
      </c>
      <c r="I280" t="str">
        <f>IF('Program 4'!H81="","",'Program 4'!H81)</f>
        <v/>
      </c>
      <c r="J280" t="str">
        <f>IF('Program 4'!I81="","",'Program 4'!I81)</f>
        <v/>
      </c>
      <c r="K280" t="str">
        <f>IF('Program 4'!J81="","",'Program 4'!J81)</f>
        <v/>
      </c>
      <c r="L280" t="str">
        <f>IF('Program 4'!K81="","",'Program 4'!K81)</f>
        <v/>
      </c>
      <c r="M280" s="63">
        <f>'Program 4'!L81</f>
        <v>0</v>
      </c>
      <c r="N280" s="64">
        <f>'Program 4'!M81</f>
        <v>0</v>
      </c>
      <c r="O280" s="64">
        <f>'Program 4'!N81</f>
        <v>0</v>
      </c>
      <c r="P280" s="64">
        <f>'Program 4'!O81</f>
        <v>0</v>
      </c>
      <c r="Q280" s="64">
        <f>'Program 4'!P81</f>
        <v>0</v>
      </c>
      <c r="R280" s="64">
        <f>'Program 4'!Q81</f>
        <v>0</v>
      </c>
      <c r="S280" s="64">
        <f>'Program 4'!R81</f>
        <v>0</v>
      </c>
      <c r="T280" s="64">
        <f>'Program 4'!S81</f>
        <v>0</v>
      </c>
      <c r="U280" s="64">
        <f>'Program 4'!T81</f>
        <v>0</v>
      </c>
      <c r="V280" s="64">
        <f>'Program 4'!U81</f>
        <v>0</v>
      </c>
      <c r="W280" s="64">
        <f>'Program 4'!V81</f>
        <v>0</v>
      </c>
      <c r="X280" s="64">
        <f>'Program 4'!W81</f>
        <v>0</v>
      </c>
      <c r="Y280" s="64">
        <f>'Program 4'!X81</f>
        <v>0</v>
      </c>
      <c r="Z280" s="64">
        <f>'Program 4'!Y81</f>
        <v>0</v>
      </c>
      <c r="AA280" s="7">
        <f>'Program 4'!Z81</f>
        <v>0</v>
      </c>
      <c r="AB280" t="str">
        <f>'Program 4'!AA81</f>
        <v/>
      </c>
      <c r="AC280" t="str">
        <f>'Program 4'!AB81</f>
        <v/>
      </c>
      <c r="AD280" t="str">
        <f>'Program 4'!AC81</f>
        <v/>
      </c>
      <c r="AE280" t="str">
        <f>'Program 4'!AD81</f>
        <v/>
      </c>
      <c r="AF280" t="str">
        <f>'Program 4'!AE81</f>
        <v/>
      </c>
      <c r="AG280" t="str">
        <f>'Program 4'!AF81</f>
        <v/>
      </c>
      <c r="AH280" t="str">
        <f>'Program 4'!AG81</f>
        <v/>
      </c>
      <c r="AI280" t="str">
        <f>'Program 4'!AH81</f>
        <v/>
      </c>
      <c r="AJ280" t="str">
        <f>'Program 4'!AI81</f>
        <v/>
      </c>
      <c r="AK280" t="str">
        <f>'Program 4'!AJ81</f>
        <v/>
      </c>
      <c r="AL280" t="str">
        <f>'Program 4'!AK81</f>
        <v/>
      </c>
      <c r="AM280" t="str">
        <f>'Program 4'!AL81</f>
        <v/>
      </c>
    </row>
    <row r="281" spans="2:39" x14ac:dyDescent="0.25">
      <c r="B281" t="str">
        <f>IF('Program 4'!A82="","",'Program 4'!A82)</f>
        <v>Program 4</v>
      </c>
      <c r="C281" t="str">
        <f>IF('Program 4'!B82="","",'Program 4'!B82)</f>
        <v/>
      </c>
      <c r="D281" t="str">
        <f>IF('Program 4'!C82="","",'Program 4'!C82)</f>
        <v/>
      </c>
      <c r="E281" t="str">
        <f>IF('Program 4'!D82="","",'Program 4'!D82)</f>
        <v/>
      </c>
      <c r="F281" t="str">
        <f>IF('Program 4'!E82="","",'Program 4'!E82)</f>
        <v/>
      </c>
      <c r="G281" t="str">
        <f>IF('Program 4'!F82="","",'Program 4'!F82)</f>
        <v/>
      </c>
      <c r="H281" t="str">
        <f>IF('Program 4'!G82="","",'Program 4'!G82)</f>
        <v/>
      </c>
      <c r="I281" t="str">
        <f>IF('Program 4'!H82="","",'Program 4'!H82)</f>
        <v/>
      </c>
      <c r="J281" t="str">
        <f>IF('Program 4'!I82="","",'Program 4'!I82)</f>
        <v/>
      </c>
      <c r="K281" t="str">
        <f>IF('Program 4'!J82="","",'Program 4'!J82)</f>
        <v/>
      </c>
      <c r="L281" t="str">
        <f>IF('Program 4'!K82="","",'Program 4'!K82)</f>
        <v/>
      </c>
      <c r="M281" s="63">
        <f>'Program 4'!L82</f>
        <v>0</v>
      </c>
      <c r="N281" s="64">
        <f>'Program 4'!M82</f>
        <v>0</v>
      </c>
      <c r="O281" s="64">
        <f>'Program 4'!N82</f>
        <v>0</v>
      </c>
      <c r="P281" s="64">
        <f>'Program 4'!O82</f>
        <v>0</v>
      </c>
      <c r="Q281" s="64">
        <f>'Program 4'!P82</f>
        <v>0</v>
      </c>
      <c r="R281" s="64">
        <f>'Program 4'!Q82</f>
        <v>0</v>
      </c>
      <c r="S281" s="64">
        <f>'Program 4'!R82</f>
        <v>0</v>
      </c>
      <c r="T281" s="64">
        <f>'Program 4'!S82</f>
        <v>0</v>
      </c>
      <c r="U281" s="64">
        <f>'Program 4'!T82</f>
        <v>0</v>
      </c>
      <c r="V281" s="64">
        <f>'Program 4'!U82</f>
        <v>0</v>
      </c>
      <c r="W281" s="64">
        <f>'Program 4'!V82</f>
        <v>0</v>
      </c>
      <c r="X281" s="64">
        <f>'Program 4'!W82</f>
        <v>0</v>
      </c>
      <c r="Y281" s="64">
        <f>'Program 4'!X82</f>
        <v>0</v>
      </c>
      <c r="Z281" s="64">
        <f>'Program 4'!Y82</f>
        <v>0</v>
      </c>
      <c r="AA281" s="7">
        <f>'Program 4'!Z82</f>
        <v>0</v>
      </c>
      <c r="AB281" t="str">
        <f>'Program 4'!AA82</f>
        <v/>
      </c>
      <c r="AC281" t="str">
        <f>'Program 4'!AB82</f>
        <v/>
      </c>
      <c r="AD281" t="str">
        <f>'Program 4'!AC82</f>
        <v/>
      </c>
      <c r="AE281" t="str">
        <f>'Program 4'!AD82</f>
        <v/>
      </c>
      <c r="AF281" t="str">
        <f>'Program 4'!AE82</f>
        <v/>
      </c>
      <c r="AG281" t="str">
        <f>'Program 4'!AF82</f>
        <v/>
      </c>
      <c r="AH281" t="str">
        <f>'Program 4'!AG82</f>
        <v/>
      </c>
      <c r="AI281" t="str">
        <f>'Program 4'!AH82</f>
        <v/>
      </c>
      <c r="AJ281" t="str">
        <f>'Program 4'!AI82</f>
        <v/>
      </c>
      <c r="AK281" t="str">
        <f>'Program 4'!AJ82</f>
        <v/>
      </c>
      <c r="AL281" t="str">
        <f>'Program 4'!AK82</f>
        <v/>
      </c>
      <c r="AM281" t="str">
        <f>'Program 4'!AL82</f>
        <v/>
      </c>
    </row>
    <row r="282" spans="2:39" x14ac:dyDescent="0.25">
      <c r="B282" t="str">
        <f>IF('Program 4'!A83="","",'Program 4'!A83)</f>
        <v>Program 4</v>
      </c>
      <c r="C282" t="str">
        <f>IF('Program 4'!B83="","",'Program 4'!B83)</f>
        <v/>
      </c>
      <c r="D282" t="str">
        <f>IF('Program 4'!C83="","",'Program 4'!C83)</f>
        <v/>
      </c>
      <c r="E282" t="str">
        <f>IF('Program 4'!D83="","",'Program 4'!D83)</f>
        <v/>
      </c>
      <c r="F282" t="str">
        <f>IF('Program 4'!E83="","",'Program 4'!E83)</f>
        <v/>
      </c>
      <c r="G282" t="str">
        <f>IF('Program 4'!F83="","",'Program 4'!F83)</f>
        <v/>
      </c>
      <c r="H282" t="str">
        <f>IF('Program 4'!G83="","",'Program 4'!G83)</f>
        <v/>
      </c>
      <c r="I282" t="str">
        <f>IF('Program 4'!H83="","",'Program 4'!H83)</f>
        <v/>
      </c>
      <c r="J282" t="str">
        <f>IF('Program 4'!I83="","",'Program 4'!I83)</f>
        <v/>
      </c>
      <c r="K282" t="str">
        <f>IF('Program 4'!J83="","",'Program 4'!J83)</f>
        <v/>
      </c>
      <c r="L282" t="str">
        <f>IF('Program 4'!K83="","",'Program 4'!K83)</f>
        <v/>
      </c>
      <c r="M282" s="63">
        <f>'Program 4'!L83</f>
        <v>0</v>
      </c>
      <c r="N282" s="64">
        <f>'Program 4'!M83</f>
        <v>0</v>
      </c>
      <c r="O282" s="64">
        <f>'Program 4'!N83</f>
        <v>0</v>
      </c>
      <c r="P282" s="64">
        <f>'Program 4'!O83</f>
        <v>0</v>
      </c>
      <c r="Q282" s="64">
        <f>'Program 4'!P83</f>
        <v>0</v>
      </c>
      <c r="R282" s="64">
        <f>'Program 4'!Q83</f>
        <v>0</v>
      </c>
      <c r="S282" s="64">
        <f>'Program 4'!R83</f>
        <v>0</v>
      </c>
      <c r="T282" s="64">
        <f>'Program 4'!S83</f>
        <v>0</v>
      </c>
      <c r="U282" s="64">
        <f>'Program 4'!T83</f>
        <v>0</v>
      </c>
      <c r="V282" s="64">
        <f>'Program 4'!U83</f>
        <v>0</v>
      </c>
      <c r="W282" s="64">
        <f>'Program 4'!V83</f>
        <v>0</v>
      </c>
      <c r="X282" s="64">
        <f>'Program 4'!W83</f>
        <v>0</v>
      </c>
      <c r="Y282" s="64">
        <f>'Program 4'!X83</f>
        <v>0</v>
      </c>
      <c r="Z282" s="64">
        <f>'Program 4'!Y83</f>
        <v>0</v>
      </c>
      <c r="AA282" s="7">
        <f>'Program 4'!Z83</f>
        <v>0</v>
      </c>
      <c r="AB282" t="str">
        <f>'Program 4'!AA83</f>
        <v/>
      </c>
      <c r="AC282" t="str">
        <f>'Program 4'!AB83</f>
        <v/>
      </c>
      <c r="AD282" t="str">
        <f>'Program 4'!AC83</f>
        <v/>
      </c>
      <c r="AE282" t="str">
        <f>'Program 4'!AD83</f>
        <v/>
      </c>
      <c r="AF282" t="str">
        <f>'Program 4'!AE83</f>
        <v/>
      </c>
      <c r="AG282" t="str">
        <f>'Program 4'!AF83</f>
        <v/>
      </c>
      <c r="AH282" t="str">
        <f>'Program 4'!AG83</f>
        <v/>
      </c>
      <c r="AI282" t="str">
        <f>'Program 4'!AH83</f>
        <v/>
      </c>
      <c r="AJ282" t="str">
        <f>'Program 4'!AI83</f>
        <v/>
      </c>
      <c r="AK282" t="str">
        <f>'Program 4'!AJ83</f>
        <v/>
      </c>
      <c r="AL282" t="str">
        <f>'Program 4'!AK83</f>
        <v/>
      </c>
      <c r="AM282" t="str">
        <f>'Program 4'!AL83</f>
        <v/>
      </c>
    </row>
    <row r="283" spans="2:39" x14ac:dyDescent="0.25">
      <c r="B283" t="str">
        <f>IF('Program 4'!A84="","",'Program 4'!A84)</f>
        <v>Program 4</v>
      </c>
      <c r="C283" t="str">
        <f>IF('Program 4'!B84="","",'Program 4'!B84)</f>
        <v/>
      </c>
      <c r="D283" t="str">
        <f>IF('Program 4'!C84="","",'Program 4'!C84)</f>
        <v/>
      </c>
      <c r="E283" t="str">
        <f>IF('Program 4'!D84="","",'Program 4'!D84)</f>
        <v/>
      </c>
      <c r="F283" t="str">
        <f>IF('Program 4'!E84="","",'Program 4'!E84)</f>
        <v/>
      </c>
      <c r="G283" t="str">
        <f>IF('Program 4'!F84="","",'Program 4'!F84)</f>
        <v/>
      </c>
      <c r="H283" t="str">
        <f>IF('Program 4'!G84="","",'Program 4'!G84)</f>
        <v/>
      </c>
      <c r="I283" t="str">
        <f>IF('Program 4'!H84="","",'Program 4'!H84)</f>
        <v/>
      </c>
      <c r="J283" t="str">
        <f>IF('Program 4'!I84="","",'Program 4'!I84)</f>
        <v/>
      </c>
      <c r="K283" t="str">
        <f>IF('Program 4'!J84="","",'Program 4'!J84)</f>
        <v/>
      </c>
      <c r="L283" t="str">
        <f>IF('Program 4'!K84="","",'Program 4'!K84)</f>
        <v/>
      </c>
      <c r="M283" s="63">
        <f>'Program 4'!L84</f>
        <v>0</v>
      </c>
      <c r="N283" s="64">
        <f>'Program 4'!M84</f>
        <v>0</v>
      </c>
      <c r="O283" s="64">
        <f>'Program 4'!N84</f>
        <v>0</v>
      </c>
      <c r="P283" s="64">
        <f>'Program 4'!O84</f>
        <v>0</v>
      </c>
      <c r="Q283" s="64">
        <f>'Program 4'!P84</f>
        <v>0</v>
      </c>
      <c r="R283" s="64">
        <f>'Program 4'!Q84</f>
        <v>0</v>
      </c>
      <c r="S283" s="64">
        <f>'Program 4'!R84</f>
        <v>0</v>
      </c>
      <c r="T283" s="64">
        <f>'Program 4'!S84</f>
        <v>0</v>
      </c>
      <c r="U283" s="64">
        <f>'Program 4'!T84</f>
        <v>0</v>
      </c>
      <c r="V283" s="64">
        <f>'Program 4'!U84</f>
        <v>0</v>
      </c>
      <c r="W283" s="64">
        <f>'Program 4'!V84</f>
        <v>0</v>
      </c>
      <c r="X283" s="64">
        <f>'Program 4'!W84</f>
        <v>0</v>
      </c>
      <c r="Y283" s="64">
        <f>'Program 4'!X84</f>
        <v>0</v>
      </c>
      <c r="Z283" s="64">
        <f>'Program 4'!Y84</f>
        <v>0</v>
      </c>
      <c r="AA283" s="7">
        <f>'Program 4'!Z84</f>
        <v>0</v>
      </c>
      <c r="AB283" t="str">
        <f>'Program 4'!AA84</f>
        <v/>
      </c>
      <c r="AC283" t="str">
        <f>'Program 4'!AB84</f>
        <v/>
      </c>
      <c r="AD283" t="str">
        <f>'Program 4'!AC84</f>
        <v/>
      </c>
      <c r="AE283" t="str">
        <f>'Program 4'!AD84</f>
        <v/>
      </c>
      <c r="AF283" t="str">
        <f>'Program 4'!AE84</f>
        <v/>
      </c>
      <c r="AG283" t="str">
        <f>'Program 4'!AF84</f>
        <v/>
      </c>
      <c r="AH283" t="str">
        <f>'Program 4'!AG84</f>
        <v/>
      </c>
      <c r="AI283" t="str">
        <f>'Program 4'!AH84</f>
        <v/>
      </c>
      <c r="AJ283" t="str">
        <f>'Program 4'!AI84</f>
        <v/>
      </c>
      <c r="AK283" t="str">
        <f>'Program 4'!AJ84</f>
        <v/>
      </c>
      <c r="AL283" t="str">
        <f>'Program 4'!AK84</f>
        <v/>
      </c>
      <c r="AM283" t="str">
        <f>'Program 4'!AL84</f>
        <v/>
      </c>
    </row>
    <row r="284" spans="2:39" x14ac:dyDescent="0.25">
      <c r="B284" t="str">
        <f>IF('Program 4'!A85="","",'Program 4'!A85)</f>
        <v>Program 4</v>
      </c>
      <c r="C284" t="str">
        <f>IF('Program 4'!B85="","",'Program 4'!B85)</f>
        <v/>
      </c>
      <c r="D284" t="str">
        <f>IF('Program 4'!C85="","",'Program 4'!C85)</f>
        <v/>
      </c>
      <c r="E284" t="str">
        <f>IF('Program 4'!D85="","",'Program 4'!D85)</f>
        <v/>
      </c>
      <c r="F284" t="str">
        <f>IF('Program 4'!E85="","",'Program 4'!E85)</f>
        <v/>
      </c>
      <c r="G284" t="str">
        <f>IF('Program 4'!F85="","",'Program 4'!F85)</f>
        <v/>
      </c>
      <c r="H284" t="str">
        <f>IF('Program 4'!G85="","",'Program 4'!G85)</f>
        <v/>
      </c>
      <c r="I284" t="str">
        <f>IF('Program 4'!H85="","",'Program 4'!H85)</f>
        <v/>
      </c>
      <c r="J284" t="str">
        <f>IF('Program 4'!I85="","",'Program 4'!I85)</f>
        <v/>
      </c>
      <c r="K284" t="str">
        <f>IF('Program 4'!J85="","",'Program 4'!J85)</f>
        <v/>
      </c>
      <c r="L284" t="str">
        <f>IF('Program 4'!K85="","",'Program 4'!K85)</f>
        <v/>
      </c>
      <c r="M284" s="63">
        <f>'Program 4'!L85</f>
        <v>0</v>
      </c>
      <c r="N284" s="64">
        <f>'Program 4'!M85</f>
        <v>0</v>
      </c>
      <c r="O284" s="64">
        <f>'Program 4'!N85</f>
        <v>0</v>
      </c>
      <c r="P284" s="64">
        <f>'Program 4'!O85</f>
        <v>0</v>
      </c>
      <c r="Q284" s="64">
        <f>'Program 4'!P85</f>
        <v>0</v>
      </c>
      <c r="R284" s="64">
        <f>'Program 4'!Q85</f>
        <v>0</v>
      </c>
      <c r="S284" s="64">
        <f>'Program 4'!R85</f>
        <v>0</v>
      </c>
      <c r="T284" s="64">
        <f>'Program 4'!S85</f>
        <v>0</v>
      </c>
      <c r="U284" s="64">
        <f>'Program 4'!T85</f>
        <v>0</v>
      </c>
      <c r="V284" s="64">
        <f>'Program 4'!U85</f>
        <v>0</v>
      </c>
      <c r="W284" s="64">
        <f>'Program 4'!V85</f>
        <v>0</v>
      </c>
      <c r="X284" s="64">
        <f>'Program 4'!W85</f>
        <v>0</v>
      </c>
      <c r="Y284" s="64">
        <f>'Program 4'!X85</f>
        <v>0</v>
      </c>
      <c r="Z284" s="64">
        <f>'Program 4'!Y85</f>
        <v>0</v>
      </c>
      <c r="AA284" s="7">
        <f>'Program 4'!Z85</f>
        <v>0</v>
      </c>
      <c r="AB284" t="str">
        <f>'Program 4'!AA85</f>
        <v/>
      </c>
      <c r="AC284" t="str">
        <f>'Program 4'!AB85</f>
        <v/>
      </c>
      <c r="AD284" t="str">
        <f>'Program 4'!AC85</f>
        <v/>
      </c>
      <c r="AE284" t="str">
        <f>'Program 4'!AD85</f>
        <v/>
      </c>
      <c r="AF284" t="str">
        <f>'Program 4'!AE85</f>
        <v/>
      </c>
      <c r="AG284" t="str">
        <f>'Program 4'!AF85</f>
        <v/>
      </c>
      <c r="AH284" t="str">
        <f>'Program 4'!AG85</f>
        <v/>
      </c>
      <c r="AI284" t="str">
        <f>'Program 4'!AH85</f>
        <v/>
      </c>
      <c r="AJ284" t="str">
        <f>'Program 4'!AI85</f>
        <v/>
      </c>
      <c r="AK284" t="str">
        <f>'Program 4'!AJ85</f>
        <v/>
      </c>
      <c r="AL284" t="str">
        <f>'Program 4'!AK85</f>
        <v/>
      </c>
      <c r="AM284" t="str">
        <f>'Program 4'!AL85</f>
        <v/>
      </c>
    </row>
    <row r="285" spans="2:39" x14ac:dyDescent="0.25">
      <c r="B285" t="str">
        <f>IF('Program 4'!A86="","",'Program 4'!A86)</f>
        <v>Program 4</v>
      </c>
      <c r="C285" t="str">
        <f>IF('Program 4'!B86="","",'Program 4'!B86)</f>
        <v/>
      </c>
      <c r="D285" t="str">
        <f>IF('Program 4'!C86="","",'Program 4'!C86)</f>
        <v/>
      </c>
      <c r="E285" t="str">
        <f>IF('Program 4'!D86="","",'Program 4'!D86)</f>
        <v/>
      </c>
      <c r="F285" t="str">
        <f>IF('Program 4'!E86="","",'Program 4'!E86)</f>
        <v/>
      </c>
      <c r="G285" t="str">
        <f>IF('Program 4'!F86="","",'Program 4'!F86)</f>
        <v/>
      </c>
      <c r="H285" t="str">
        <f>IF('Program 4'!G86="","",'Program 4'!G86)</f>
        <v/>
      </c>
      <c r="I285" t="str">
        <f>IF('Program 4'!H86="","",'Program 4'!H86)</f>
        <v/>
      </c>
      <c r="J285" t="str">
        <f>IF('Program 4'!I86="","",'Program 4'!I86)</f>
        <v/>
      </c>
      <c r="K285" t="str">
        <f>IF('Program 4'!J86="","",'Program 4'!J86)</f>
        <v/>
      </c>
      <c r="L285" t="str">
        <f>IF('Program 4'!K86="","",'Program 4'!K86)</f>
        <v/>
      </c>
      <c r="M285" s="63">
        <f>'Program 4'!L86</f>
        <v>0</v>
      </c>
      <c r="N285" s="64">
        <f>'Program 4'!M86</f>
        <v>0</v>
      </c>
      <c r="O285" s="64">
        <f>'Program 4'!N86</f>
        <v>0</v>
      </c>
      <c r="P285" s="64">
        <f>'Program 4'!O86</f>
        <v>0</v>
      </c>
      <c r="Q285" s="64">
        <f>'Program 4'!P86</f>
        <v>0</v>
      </c>
      <c r="R285" s="64">
        <f>'Program 4'!Q86</f>
        <v>0</v>
      </c>
      <c r="S285" s="64">
        <f>'Program 4'!R86</f>
        <v>0</v>
      </c>
      <c r="T285" s="64">
        <f>'Program 4'!S86</f>
        <v>0</v>
      </c>
      <c r="U285" s="64">
        <f>'Program 4'!T86</f>
        <v>0</v>
      </c>
      <c r="V285" s="64">
        <f>'Program 4'!U86</f>
        <v>0</v>
      </c>
      <c r="W285" s="64">
        <f>'Program 4'!V86</f>
        <v>0</v>
      </c>
      <c r="X285" s="64">
        <f>'Program 4'!W86</f>
        <v>0</v>
      </c>
      <c r="Y285" s="64">
        <f>'Program 4'!X86</f>
        <v>0</v>
      </c>
      <c r="Z285" s="64">
        <f>'Program 4'!Y86</f>
        <v>0</v>
      </c>
      <c r="AA285" s="7">
        <f>'Program 4'!Z86</f>
        <v>0</v>
      </c>
      <c r="AB285" t="str">
        <f>'Program 4'!AA86</f>
        <v/>
      </c>
      <c r="AC285" t="str">
        <f>'Program 4'!AB86</f>
        <v/>
      </c>
      <c r="AD285" t="str">
        <f>'Program 4'!AC86</f>
        <v/>
      </c>
      <c r="AE285" t="str">
        <f>'Program 4'!AD86</f>
        <v/>
      </c>
      <c r="AF285" t="str">
        <f>'Program 4'!AE86</f>
        <v/>
      </c>
      <c r="AG285" t="str">
        <f>'Program 4'!AF86</f>
        <v/>
      </c>
      <c r="AH285" t="str">
        <f>'Program 4'!AG86</f>
        <v/>
      </c>
      <c r="AI285" t="str">
        <f>'Program 4'!AH86</f>
        <v/>
      </c>
      <c r="AJ285" t="str">
        <f>'Program 4'!AI86</f>
        <v/>
      </c>
      <c r="AK285" t="str">
        <f>'Program 4'!AJ86</f>
        <v/>
      </c>
      <c r="AL285" t="str">
        <f>'Program 4'!AK86</f>
        <v/>
      </c>
      <c r="AM285" t="str">
        <f>'Program 4'!AL86</f>
        <v/>
      </c>
    </row>
    <row r="286" spans="2:39" x14ac:dyDescent="0.25">
      <c r="B286" t="str">
        <f>IF('Program 4'!A87="","",'Program 4'!A87)</f>
        <v>Program 4</v>
      </c>
      <c r="C286" t="str">
        <f>IF('Program 4'!B87="","",'Program 4'!B87)</f>
        <v/>
      </c>
      <c r="D286" t="str">
        <f>IF('Program 4'!C87="","",'Program 4'!C87)</f>
        <v/>
      </c>
      <c r="E286" t="str">
        <f>IF('Program 4'!D87="","",'Program 4'!D87)</f>
        <v/>
      </c>
      <c r="F286" t="str">
        <f>IF('Program 4'!E87="","",'Program 4'!E87)</f>
        <v/>
      </c>
      <c r="G286" t="str">
        <f>IF('Program 4'!F87="","",'Program 4'!F87)</f>
        <v/>
      </c>
      <c r="H286" t="str">
        <f>IF('Program 4'!G87="","",'Program 4'!G87)</f>
        <v/>
      </c>
      <c r="I286" t="str">
        <f>IF('Program 4'!H87="","",'Program 4'!H87)</f>
        <v/>
      </c>
      <c r="J286" t="str">
        <f>IF('Program 4'!I87="","",'Program 4'!I87)</f>
        <v/>
      </c>
      <c r="K286" t="str">
        <f>IF('Program 4'!J87="","",'Program 4'!J87)</f>
        <v/>
      </c>
      <c r="L286" t="str">
        <f>IF('Program 4'!K87="","",'Program 4'!K87)</f>
        <v/>
      </c>
      <c r="M286" s="63">
        <f>'Program 4'!L87</f>
        <v>0</v>
      </c>
      <c r="N286" s="64">
        <f>'Program 4'!M87</f>
        <v>0</v>
      </c>
      <c r="O286" s="64">
        <f>'Program 4'!N87</f>
        <v>0</v>
      </c>
      <c r="P286" s="64">
        <f>'Program 4'!O87</f>
        <v>0</v>
      </c>
      <c r="Q286" s="64">
        <f>'Program 4'!P87</f>
        <v>0</v>
      </c>
      <c r="R286" s="64">
        <f>'Program 4'!Q87</f>
        <v>0</v>
      </c>
      <c r="S286" s="64">
        <f>'Program 4'!R87</f>
        <v>0</v>
      </c>
      <c r="T286" s="64">
        <f>'Program 4'!S87</f>
        <v>0</v>
      </c>
      <c r="U286" s="64">
        <f>'Program 4'!T87</f>
        <v>0</v>
      </c>
      <c r="V286" s="64">
        <f>'Program 4'!U87</f>
        <v>0</v>
      </c>
      <c r="W286" s="64">
        <f>'Program 4'!V87</f>
        <v>0</v>
      </c>
      <c r="X286" s="64">
        <f>'Program 4'!W87</f>
        <v>0</v>
      </c>
      <c r="Y286" s="64">
        <f>'Program 4'!X87</f>
        <v>0</v>
      </c>
      <c r="Z286" s="64">
        <f>'Program 4'!Y87</f>
        <v>0</v>
      </c>
      <c r="AA286" s="7">
        <f>'Program 4'!Z87</f>
        <v>0</v>
      </c>
      <c r="AB286" t="str">
        <f>'Program 4'!AA87</f>
        <v/>
      </c>
      <c r="AC286" t="str">
        <f>'Program 4'!AB87</f>
        <v/>
      </c>
      <c r="AD286" t="str">
        <f>'Program 4'!AC87</f>
        <v/>
      </c>
      <c r="AE286" t="str">
        <f>'Program 4'!AD87</f>
        <v/>
      </c>
      <c r="AF286" t="str">
        <f>'Program 4'!AE87</f>
        <v/>
      </c>
      <c r="AG286" t="str">
        <f>'Program 4'!AF87</f>
        <v/>
      </c>
      <c r="AH286" t="str">
        <f>'Program 4'!AG87</f>
        <v/>
      </c>
      <c r="AI286" t="str">
        <f>'Program 4'!AH87</f>
        <v/>
      </c>
      <c r="AJ286" t="str">
        <f>'Program 4'!AI87</f>
        <v/>
      </c>
      <c r="AK286" t="str">
        <f>'Program 4'!AJ87</f>
        <v/>
      </c>
      <c r="AL286" t="str">
        <f>'Program 4'!AK87</f>
        <v/>
      </c>
      <c r="AM286" t="str">
        <f>'Program 4'!AL87</f>
        <v/>
      </c>
    </row>
    <row r="287" spans="2:39" x14ac:dyDescent="0.25">
      <c r="B287" t="str">
        <f>IF('Program 4'!A88="","",'Program 4'!A88)</f>
        <v>Program 4</v>
      </c>
      <c r="C287" t="str">
        <f>IF('Program 4'!B88="","",'Program 4'!B88)</f>
        <v/>
      </c>
      <c r="D287" t="str">
        <f>IF('Program 4'!C88="","",'Program 4'!C88)</f>
        <v/>
      </c>
      <c r="E287" t="str">
        <f>IF('Program 4'!D88="","",'Program 4'!D88)</f>
        <v/>
      </c>
      <c r="F287" t="str">
        <f>IF('Program 4'!E88="","",'Program 4'!E88)</f>
        <v/>
      </c>
      <c r="G287" t="str">
        <f>IF('Program 4'!F88="","",'Program 4'!F88)</f>
        <v/>
      </c>
      <c r="H287" t="str">
        <f>IF('Program 4'!G88="","",'Program 4'!G88)</f>
        <v/>
      </c>
      <c r="I287" t="str">
        <f>IF('Program 4'!H88="","",'Program 4'!H88)</f>
        <v/>
      </c>
      <c r="J287" t="str">
        <f>IF('Program 4'!I88="","",'Program 4'!I88)</f>
        <v/>
      </c>
      <c r="K287" t="str">
        <f>IF('Program 4'!J88="","",'Program 4'!J88)</f>
        <v/>
      </c>
      <c r="L287" t="str">
        <f>IF('Program 4'!K88="","",'Program 4'!K88)</f>
        <v/>
      </c>
      <c r="M287" s="63">
        <f>'Program 4'!L88</f>
        <v>0</v>
      </c>
      <c r="N287" s="64">
        <f>'Program 4'!M88</f>
        <v>0</v>
      </c>
      <c r="O287" s="64">
        <f>'Program 4'!N88</f>
        <v>0</v>
      </c>
      <c r="P287" s="64">
        <f>'Program 4'!O88</f>
        <v>0</v>
      </c>
      <c r="Q287" s="64">
        <f>'Program 4'!P88</f>
        <v>0</v>
      </c>
      <c r="R287" s="64">
        <f>'Program 4'!Q88</f>
        <v>0</v>
      </c>
      <c r="S287" s="64">
        <f>'Program 4'!R88</f>
        <v>0</v>
      </c>
      <c r="T287" s="64">
        <f>'Program 4'!S88</f>
        <v>0</v>
      </c>
      <c r="U287" s="64">
        <f>'Program 4'!T88</f>
        <v>0</v>
      </c>
      <c r="V287" s="64">
        <f>'Program 4'!U88</f>
        <v>0</v>
      </c>
      <c r="W287" s="64">
        <f>'Program 4'!V88</f>
        <v>0</v>
      </c>
      <c r="X287" s="64">
        <f>'Program 4'!W88</f>
        <v>0</v>
      </c>
      <c r="Y287" s="64">
        <f>'Program 4'!X88</f>
        <v>0</v>
      </c>
      <c r="Z287" s="64">
        <f>'Program 4'!Y88</f>
        <v>0</v>
      </c>
      <c r="AA287" s="7">
        <f>'Program 4'!Z88</f>
        <v>0</v>
      </c>
      <c r="AB287" t="str">
        <f>'Program 4'!AA88</f>
        <v/>
      </c>
      <c r="AC287" t="str">
        <f>'Program 4'!AB88</f>
        <v/>
      </c>
      <c r="AD287" t="str">
        <f>'Program 4'!AC88</f>
        <v/>
      </c>
      <c r="AE287" t="str">
        <f>'Program 4'!AD88</f>
        <v/>
      </c>
      <c r="AF287" t="str">
        <f>'Program 4'!AE88</f>
        <v/>
      </c>
      <c r="AG287" t="str">
        <f>'Program 4'!AF88</f>
        <v/>
      </c>
      <c r="AH287" t="str">
        <f>'Program 4'!AG88</f>
        <v/>
      </c>
      <c r="AI287" t="str">
        <f>'Program 4'!AH88</f>
        <v/>
      </c>
      <c r="AJ287" t="str">
        <f>'Program 4'!AI88</f>
        <v/>
      </c>
      <c r="AK287" t="str">
        <f>'Program 4'!AJ88</f>
        <v/>
      </c>
      <c r="AL287" t="str">
        <f>'Program 4'!AK88</f>
        <v/>
      </c>
      <c r="AM287" t="str">
        <f>'Program 4'!AL88</f>
        <v/>
      </c>
    </row>
    <row r="288" spans="2:39" x14ac:dyDescent="0.25">
      <c r="B288" t="str">
        <f>IF('Program 4'!A89="","",'Program 4'!A89)</f>
        <v>Program 4</v>
      </c>
      <c r="C288" t="str">
        <f>IF('Program 4'!B89="","",'Program 4'!B89)</f>
        <v/>
      </c>
      <c r="D288" t="str">
        <f>IF('Program 4'!C89="","",'Program 4'!C89)</f>
        <v/>
      </c>
      <c r="E288" t="str">
        <f>IF('Program 4'!D89="","",'Program 4'!D89)</f>
        <v/>
      </c>
      <c r="F288" t="str">
        <f>IF('Program 4'!E89="","",'Program 4'!E89)</f>
        <v/>
      </c>
      <c r="G288" t="str">
        <f>IF('Program 4'!F89="","",'Program 4'!F89)</f>
        <v/>
      </c>
      <c r="H288" t="str">
        <f>IF('Program 4'!G89="","",'Program 4'!G89)</f>
        <v/>
      </c>
      <c r="I288" t="str">
        <f>IF('Program 4'!H89="","",'Program 4'!H89)</f>
        <v/>
      </c>
      <c r="J288" t="str">
        <f>IF('Program 4'!I89="","",'Program 4'!I89)</f>
        <v/>
      </c>
      <c r="K288" t="str">
        <f>IF('Program 4'!J89="","",'Program 4'!J89)</f>
        <v/>
      </c>
      <c r="L288" t="str">
        <f>IF('Program 4'!K89="","",'Program 4'!K89)</f>
        <v/>
      </c>
      <c r="M288" s="63">
        <f>'Program 4'!L89</f>
        <v>0</v>
      </c>
      <c r="N288" s="64">
        <f>'Program 4'!M89</f>
        <v>0</v>
      </c>
      <c r="O288" s="64">
        <f>'Program 4'!N89</f>
        <v>0</v>
      </c>
      <c r="P288" s="64">
        <f>'Program 4'!O89</f>
        <v>0</v>
      </c>
      <c r="Q288" s="64">
        <f>'Program 4'!P89</f>
        <v>0</v>
      </c>
      <c r="R288" s="64">
        <f>'Program 4'!Q89</f>
        <v>0</v>
      </c>
      <c r="S288" s="64">
        <f>'Program 4'!R89</f>
        <v>0</v>
      </c>
      <c r="T288" s="64">
        <f>'Program 4'!S89</f>
        <v>0</v>
      </c>
      <c r="U288" s="64">
        <f>'Program 4'!T89</f>
        <v>0</v>
      </c>
      <c r="V288" s="64">
        <f>'Program 4'!U89</f>
        <v>0</v>
      </c>
      <c r="W288" s="64">
        <f>'Program 4'!V89</f>
        <v>0</v>
      </c>
      <c r="X288" s="64">
        <f>'Program 4'!W89</f>
        <v>0</v>
      </c>
      <c r="Y288" s="64">
        <f>'Program 4'!X89</f>
        <v>0</v>
      </c>
      <c r="Z288" s="64">
        <f>'Program 4'!Y89</f>
        <v>0</v>
      </c>
      <c r="AA288" s="7">
        <f>'Program 4'!Z89</f>
        <v>0</v>
      </c>
      <c r="AB288" t="str">
        <f>'Program 4'!AA89</f>
        <v/>
      </c>
      <c r="AC288" t="str">
        <f>'Program 4'!AB89</f>
        <v/>
      </c>
      <c r="AD288" t="str">
        <f>'Program 4'!AC89</f>
        <v/>
      </c>
      <c r="AE288" t="str">
        <f>'Program 4'!AD89</f>
        <v/>
      </c>
      <c r="AF288" t="str">
        <f>'Program 4'!AE89</f>
        <v/>
      </c>
      <c r="AG288" t="str">
        <f>'Program 4'!AF89</f>
        <v/>
      </c>
      <c r="AH288" t="str">
        <f>'Program 4'!AG89</f>
        <v/>
      </c>
      <c r="AI288" t="str">
        <f>'Program 4'!AH89</f>
        <v/>
      </c>
      <c r="AJ288" t="str">
        <f>'Program 4'!AI89</f>
        <v/>
      </c>
      <c r="AK288" t="str">
        <f>'Program 4'!AJ89</f>
        <v/>
      </c>
      <c r="AL288" t="str">
        <f>'Program 4'!AK89</f>
        <v/>
      </c>
      <c r="AM288" t="str">
        <f>'Program 4'!AL89</f>
        <v/>
      </c>
    </row>
    <row r="289" spans="2:39" x14ac:dyDescent="0.25">
      <c r="B289" t="str">
        <f>IF('Program 4'!A90="","",'Program 4'!A90)</f>
        <v>Program 4</v>
      </c>
      <c r="C289" t="str">
        <f>IF('Program 4'!B90="","",'Program 4'!B90)</f>
        <v/>
      </c>
      <c r="D289" t="str">
        <f>IF('Program 4'!C90="","",'Program 4'!C90)</f>
        <v/>
      </c>
      <c r="E289" t="str">
        <f>IF('Program 4'!D90="","",'Program 4'!D90)</f>
        <v/>
      </c>
      <c r="F289" t="str">
        <f>IF('Program 4'!E90="","",'Program 4'!E90)</f>
        <v/>
      </c>
      <c r="G289" t="str">
        <f>IF('Program 4'!F90="","",'Program 4'!F90)</f>
        <v/>
      </c>
      <c r="H289" t="str">
        <f>IF('Program 4'!G90="","",'Program 4'!G90)</f>
        <v/>
      </c>
      <c r="I289" t="str">
        <f>IF('Program 4'!H90="","",'Program 4'!H90)</f>
        <v/>
      </c>
      <c r="J289" t="str">
        <f>IF('Program 4'!I90="","",'Program 4'!I90)</f>
        <v/>
      </c>
      <c r="K289" t="str">
        <f>IF('Program 4'!J90="","",'Program 4'!J90)</f>
        <v/>
      </c>
      <c r="L289" t="str">
        <f>IF('Program 4'!K90="","",'Program 4'!K90)</f>
        <v/>
      </c>
      <c r="M289" s="63">
        <f>'Program 4'!L90</f>
        <v>0</v>
      </c>
      <c r="N289" s="64">
        <f>'Program 4'!M90</f>
        <v>0</v>
      </c>
      <c r="O289" s="64">
        <f>'Program 4'!N90</f>
        <v>0</v>
      </c>
      <c r="P289" s="64">
        <f>'Program 4'!O90</f>
        <v>0</v>
      </c>
      <c r="Q289" s="64">
        <f>'Program 4'!P90</f>
        <v>0</v>
      </c>
      <c r="R289" s="64">
        <f>'Program 4'!Q90</f>
        <v>0</v>
      </c>
      <c r="S289" s="64">
        <f>'Program 4'!R90</f>
        <v>0</v>
      </c>
      <c r="T289" s="64">
        <f>'Program 4'!S90</f>
        <v>0</v>
      </c>
      <c r="U289" s="64">
        <f>'Program 4'!T90</f>
        <v>0</v>
      </c>
      <c r="V289" s="64">
        <f>'Program 4'!U90</f>
        <v>0</v>
      </c>
      <c r="W289" s="64">
        <f>'Program 4'!V90</f>
        <v>0</v>
      </c>
      <c r="X289" s="64">
        <f>'Program 4'!W90</f>
        <v>0</v>
      </c>
      <c r="Y289" s="64">
        <f>'Program 4'!X90</f>
        <v>0</v>
      </c>
      <c r="Z289" s="64">
        <f>'Program 4'!Y90</f>
        <v>0</v>
      </c>
      <c r="AA289" s="7">
        <f>'Program 4'!Z90</f>
        <v>0</v>
      </c>
      <c r="AB289" t="str">
        <f>'Program 4'!AA90</f>
        <v/>
      </c>
      <c r="AC289" t="str">
        <f>'Program 4'!AB90</f>
        <v/>
      </c>
      <c r="AD289" t="str">
        <f>'Program 4'!AC90</f>
        <v/>
      </c>
      <c r="AE289" t="str">
        <f>'Program 4'!AD90</f>
        <v/>
      </c>
      <c r="AF289" t="str">
        <f>'Program 4'!AE90</f>
        <v/>
      </c>
      <c r="AG289" t="str">
        <f>'Program 4'!AF90</f>
        <v/>
      </c>
      <c r="AH289" t="str">
        <f>'Program 4'!AG90</f>
        <v/>
      </c>
      <c r="AI289" t="str">
        <f>'Program 4'!AH90</f>
        <v/>
      </c>
      <c r="AJ289" t="str">
        <f>'Program 4'!AI90</f>
        <v/>
      </c>
      <c r="AK289" t="str">
        <f>'Program 4'!AJ90</f>
        <v/>
      </c>
      <c r="AL289" t="str">
        <f>'Program 4'!AK90</f>
        <v/>
      </c>
      <c r="AM289" t="str">
        <f>'Program 4'!AL90</f>
        <v/>
      </c>
    </row>
    <row r="290" spans="2:39" x14ac:dyDescent="0.25">
      <c r="B290" t="str">
        <f>IF('Program 4'!A91="","",'Program 4'!A91)</f>
        <v>Program 4</v>
      </c>
      <c r="C290" t="str">
        <f>IF('Program 4'!B91="","",'Program 4'!B91)</f>
        <v/>
      </c>
      <c r="D290" t="str">
        <f>IF('Program 4'!C91="","",'Program 4'!C91)</f>
        <v/>
      </c>
      <c r="E290" t="str">
        <f>IF('Program 4'!D91="","",'Program 4'!D91)</f>
        <v/>
      </c>
      <c r="F290" t="str">
        <f>IF('Program 4'!E91="","",'Program 4'!E91)</f>
        <v/>
      </c>
      <c r="G290" t="str">
        <f>IF('Program 4'!F91="","",'Program 4'!F91)</f>
        <v/>
      </c>
      <c r="H290" t="str">
        <f>IF('Program 4'!G91="","",'Program 4'!G91)</f>
        <v/>
      </c>
      <c r="I290" t="str">
        <f>IF('Program 4'!H91="","",'Program 4'!H91)</f>
        <v/>
      </c>
      <c r="J290" t="str">
        <f>IF('Program 4'!I91="","",'Program 4'!I91)</f>
        <v/>
      </c>
      <c r="K290" t="str">
        <f>IF('Program 4'!J91="","",'Program 4'!J91)</f>
        <v/>
      </c>
      <c r="L290" t="str">
        <f>IF('Program 4'!K91="","",'Program 4'!K91)</f>
        <v/>
      </c>
      <c r="M290" s="63">
        <f>'Program 4'!L91</f>
        <v>0</v>
      </c>
      <c r="N290" s="64">
        <f>'Program 4'!M91</f>
        <v>0</v>
      </c>
      <c r="O290" s="64">
        <f>'Program 4'!N91</f>
        <v>0</v>
      </c>
      <c r="P290" s="64">
        <f>'Program 4'!O91</f>
        <v>0</v>
      </c>
      <c r="Q290" s="64">
        <f>'Program 4'!P91</f>
        <v>0</v>
      </c>
      <c r="R290" s="64">
        <f>'Program 4'!Q91</f>
        <v>0</v>
      </c>
      <c r="S290" s="64">
        <f>'Program 4'!R91</f>
        <v>0</v>
      </c>
      <c r="T290" s="64">
        <f>'Program 4'!S91</f>
        <v>0</v>
      </c>
      <c r="U290" s="64">
        <f>'Program 4'!T91</f>
        <v>0</v>
      </c>
      <c r="V290" s="64">
        <f>'Program 4'!U91</f>
        <v>0</v>
      </c>
      <c r="W290" s="64">
        <f>'Program 4'!V91</f>
        <v>0</v>
      </c>
      <c r="X290" s="64">
        <f>'Program 4'!W91</f>
        <v>0</v>
      </c>
      <c r="Y290" s="64">
        <f>'Program 4'!X91</f>
        <v>0</v>
      </c>
      <c r="Z290" s="64">
        <f>'Program 4'!Y91</f>
        <v>0</v>
      </c>
      <c r="AA290" s="7">
        <f>'Program 4'!Z91</f>
        <v>0</v>
      </c>
      <c r="AB290" t="str">
        <f>'Program 4'!AA91</f>
        <v/>
      </c>
      <c r="AC290" t="str">
        <f>'Program 4'!AB91</f>
        <v/>
      </c>
      <c r="AD290" t="str">
        <f>'Program 4'!AC91</f>
        <v/>
      </c>
      <c r="AE290" t="str">
        <f>'Program 4'!AD91</f>
        <v/>
      </c>
      <c r="AF290" t="str">
        <f>'Program 4'!AE91</f>
        <v/>
      </c>
      <c r="AG290" t="str">
        <f>'Program 4'!AF91</f>
        <v/>
      </c>
      <c r="AH290" t="str">
        <f>'Program 4'!AG91</f>
        <v/>
      </c>
      <c r="AI290" t="str">
        <f>'Program 4'!AH91</f>
        <v/>
      </c>
      <c r="AJ290" t="str">
        <f>'Program 4'!AI91</f>
        <v/>
      </c>
      <c r="AK290" t="str">
        <f>'Program 4'!AJ91</f>
        <v/>
      </c>
      <c r="AL290" t="str">
        <f>'Program 4'!AK91</f>
        <v/>
      </c>
      <c r="AM290" t="str">
        <f>'Program 4'!AL91</f>
        <v/>
      </c>
    </row>
    <row r="291" spans="2:39" x14ac:dyDescent="0.25">
      <c r="B291" t="str">
        <f>IF('Program 4'!A92="","",'Program 4'!A92)</f>
        <v>Program 4</v>
      </c>
      <c r="C291" t="str">
        <f>IF('Program 4'!B92="","",'Program 4'!B92)</f>
        <v/>
      </c>
      <c r="D291" t="str">
        <f>IF('Program 4'!C92="","",'Program 4'!C92)</f>
        <v/>
      </c>
      <c r="E291" t="str">
        <f>IF('Program 4'!D92="","",'Program 4'!D92)</f>
        <v/>
      </c>
      <c r="F291" t="str">
        <f>IF('Program 4'!E92="","",'Program 4'!E92)</f>
        <v/>
      </c>
      <c r="G291" t="str">
        <f>IF('Program 4'!F92="","",'Program 4'!F92)</f>
        <v/>
      </c>
      <c r="H291" t="str">
        <f>IF('Program 4'!G92="","",'Program 4'!G92)</f>
        <v/>
      </c>
      <c r="I291" t="str">
        <f>IF('Program 4'!H92="","",'Program 4'!H92)</f>
        <v/>
      </c>
      <c r="J291" t="str">
        <f>IF('Program 4'!I92="","",'Program 4'!I92)</f>
        <v/>
      </c>
      <c r="K291" t="str">
        <f>IF('Program 4'!J92="","",'Program 4'!J92)</f>
        <v/>
      </c>
      <c r="L291" t="str">
        <f>IF('Program 4'!K92="","",'Program 4'!K92)</f>
        <v/>
      </c>
      <c r="M291" s="63">
        <f>'Program 4'!L92</f>
        <v>0</v>
      </c>
      <c r="N291" s="64">
        <f>'Program 4'!M92</f>
        <v>0</v>
      </c>
      <c r="O291" s="64">
        <f>'Program 4'!N92</f>
        <v>0</v>
      </c>
      <c r="P291" s="64">
        <f>'Program 4'!O92</f>
        <v>0</v>
      </c>
      <c r="Q291" s="64">
        <f>'Program 4'!P92</f>
        <v>0</v>
      </c>
      <c r="R291" s="64">
        <f>'Program 4'!Q92</f>
        <v>0</v>
      </c>
      <c r="S291" s="64">
        <f>'Program 4'!R92</f>
        <v>0</v>
      </c>
      <c r="T291" s="64">
        <f>'Program 4'!S92</f>
        <v>0</v>
      </c>
      <c r="U291" s="64">
        <f>'Program 4'!T92</f>
        <v>0</v>
      </c>
      <c r="V291" s="64">
        <f>'Program 4'!U92</f>
        <v>0</v>
      </c>
      <c r="W291" s="64">
        <f>'Program 4'!V92</f>
        <v>0</v>
      </c>
      <c r="X291" s="64">
        <f>'Program 4'!W92</f>
        <v>0</v>
      </c>
      <c r="Y291" s="64">
        <f>'Program 4'!X92</f>
        <v>0</v>
      </c>
      <c r="Z291" s="64">
        <f>'Program 4'!Y92</f>
        <v>0</v>
      </c>
      <c r="AA291" s="7">
        <f>'Program 4'!Z92</f>
        <v>0</v>
      </c>
      <c r="AB291" t="str">
        <f>'Program 4'!AA92</f>
        <v/>
      </c>
      <c r="AC291" t="str">
        <f>'Program 4'!AB92</f>
        <v/>
      </c>
      <c r="AD291" t="str">
        <f>'Program 4'!AC92</f>
        <v/>
      </c>
      <c r="AE291" t="str">
        <f>'Program 4'!AD92</f>
        <v/>
      </c>
      <c r="AF291" t="str">
        <f>'Program 4'!AE92</f>
        <v/>
      </c>
      <c r="AG291" t="str">
        <f>'Program 4'!AF92</f>
        <v/>
      </c>
      <c r="AH291" t="str">
        <f>'Program 4'!AG92</f>
        <v/>
      </c>
      <c r="AI291" t="str">
        <f>'Program 4'!AH92</f>
        <v/>
      </c>
      <c r="AJ291" t="str">
        <f>'Program 4'!AI92</f>
        <v/>
      </c>
      <c r="AK291" t="str">
        <f>'Program 4'!AJ92</f>
        <v/>
      </c>
      <c r="AL291" t="str">
        <f>'Program 4'!AK92</f>
        <v/>
      </c>
      <c r="AM291" t="str">
        <f>'Program 4'!AL92</f>
        <v/>
      </c>
    </row>
    <row r="292" spans="2:39" x14ac:dyDescent="0.25">
      <c r="B292" t="str">
        <f>IF('Program 4'!A93="","",'Program 4'!A93)</f>
        <v>Program 4</v>
      </c>
      <c r="C292" t="str">
        <f>IF('Program 4'!B93="","",'Program 4'!B93)</f>
        <v/>
      </c>
      <c r="D292" t="str">
        <f>IF('Program 4'!C93="","",'Program 4'!C93)</f>
        <v/>
      </c>
      <c r="E292" t="str">
        <f>IF('Program 4'!D93="","",'Program 4'!D93)</f>
        <v/>
      </c>
      <c r="F292" t="str">
        <f>IF('Program 4'!E93="","",'Program 4'!E93)</f>
        <v/>
      </c>
      <c r="G292" t="str">
        <f>IF('Program 4'!F93="","",'Program 4'!F93)</f>
        <v/>
      </c>
      <c r="H292" t="str">
        <f>IF('Program 4'!G93="","",'Program 4'!G93)</f>
        <v/>
      </c>
      <c r="I292" t="str">
        <f>IF('Program 4'!H93="","",'Program 4'!H93)</f>
        <v/>
      </c>
      <c r="J292" t="str">
        <f>IF('Program 4'!I93="","",'Program 4'!I93)</f>
        <v/>
      </c>
      <c r="K292" t="str">
        <f>IF('Program 4'!J93="","",'Program 4'!J93)</f>
        <v/>
      </c>
      <c r="L292" t="str">
        <f>IF('Program 4'!K93="","",'Program 4'!K93)</f>
        <v/>
      </c>
      <c r="M292" s="63">
        <f>'Program 4'!L93</f>
        <v>0</v>
      </c>
      <c r="N292" s="64">
        <f>'Program 4'!M93</f>
        <v>0</v>
      </c>
      <c r="O292" s="64">
        <f>'Program 4'!N93</f>
        <v>0</v>
      </c>
      <c r="P292" s="64">
        <f>'Program 4'!O93</f>
        <v>0</v>
      </c>
      <c r="Q292" s="64">
        <f>'Program 4'!P93</f>
        <v>0</v>
      </c>
      <c r="R292" s="64">
        <f>'Program 4'!Q93</f>
        <v>0</v>
      </c>
      <c r="S292" s="64">
        <f>'Program 4'!R93</f>
        <v>0</v>
      </c>
      <c r="T292" s="64">
        <f>'Program 4'!S93</f>
        <v>0</v>
      </c>
      <c r="U292" s="64">
        <f>'Program 4'!T93</f>
        <v>0</v>
      </c>
      <c r="V292" s="64">
        <f>'Program 4'!U93</f>
        <v>0</v>
      </c>
      <c r="W292" s="64">
        <f>'Program 4'!V93</f>
        <v>0</v>
      </c>
      <c r="X292" s="64">
        <f>'Program 4'!W93</f>
        <v>0</v>
      </c>
      <c r="Y292" s="64">
        <f>'Program 4'!X93</f>
        <v>0</v>
      </c>
      <c r="Z292" s="64">
        <f>'Program 4'!Y93</f>
        <v>0</v>
      </c>
      <c r="AA292" s="7">
        <f>'Program 4'!Z93</f>
        <v>0</v>
      </c>
      <c r="AB292" t="str">
        <f>'Program 4'!AA93</f>
        <v/>
      </c>
      <c r="AC292" t="str">
        <f>'Program 4'!AB93</f>
        <v/>
      </c>
      <c r="AD292" t="str">
        <f>'Program 4'!AC93</f>
        <v/>
      </c>
      <c r="AE292" t="str">
        <f>'Program 4'!AD93</f>
        <v/>
      </c>
      <c r="AF292" t="str">
        <f>'Program 4'!AE93</f>
        <v/>
      </c>
      <c r="AG292" t="str">
        <f>'Program 4'!AF93</f>
        <v/>
      </c>
      <c r="AH292" t="str">
        <f>'Program 4'!AG93</f>
        <v/>
      </c>
      <c r="AI292" t="str">
        <f>'Program 4'!AH93</f>
        <v/>
      </c>
      <c r="AJ292" t="str">
        <f>'Program 4'!AI93</f>
        <v/>
      </c>
      <c r="AK292" t="str">
        <f>'Program 4'!AJ93</f>
        <v/>
      </c>
      <c r="AL292" t="str">
        <f>'Program 4'!AK93</f>
        <v/>
      </c>
      <c r="AM292" t="str">
        <f>'Program 4'!AL93</f>
        <v/>
      </c>
    </row>
    <row r="293" spans="2:39" x14ac:dyDescent="0.25">
      <c r="B293" t="str">
        <f>IF('Program 4'!A94="","",'Program 4'!A94)</f>
        <v>Program 4</v>
      </c>
      <c r="C293" t="str">
        <f>IF('Program 4'!B94="","",'Program 4'!B94)</f>
        <v/>
      </c>
      <c r="D293" t="str">
        <f>IF('Program 4'!C94="","",'Program 4'!C94)</f>
        <v/>
      </c>
      <c r="E293" t="str">
        <f>IF('Program 4'!D94="","",'Program 4'!D94)</f>
        <v/>
      </c>
      <c r="F293" t="str">
        <f>IF('Program 4'!E94="","",'Program 4'!E94)</f>
        <v/>
      </c>
      <c r="G293" t="str">
        <f>IF('Program 4'!F94="","",'Program 4'!F94)</f>
        <v/>
      </c>
      <c r="H293" t="str">
        <f>IF('Program 4'!G94="","",'Program 4'!G94)</f>
        <v/>
      </c>
      <c r="I293" t="str">
        <f>IF('Program 4'!H94="","",'Program 4'!H94)</f>
        <v/>
      </c>
      <c r="J293" t="str">
        <f>IF('Program 4'!I94="","",'Program 4'!I94)</f>
        <v/>
      </c>
      <c r="K293" t="str">
        <f>IF('Program 4'!J94="","",'Program 4'!J94)</f>
        <v/>
      </c>
      <c r="L293" t="str">
        <f>IF('Program 4'!K94="","",'Program 4'!K94)</f>
        <v/>
      </c>
      <c r="M293" s="63">
        <f>'Program 4'!L94</f>
        <v>0</v>
      </c>
      <c r="N293" s="64">
        <f>'Program 4'!M94</f>
        <v>0</v>
      </c>
      <c r="O293" s="64">
        <f>'Program 4'!N94</f>
        <v>0</v>
      </c>
      <c r="P293" s="64">
        <f>'Program 4'!O94</f>
        <v>0</v>
      </c>
      <c r="Q293" s="64">
        <f>'Program 4'!P94</f>
        <v>0</v>
      </c>
      <c r="R293" s="64">
        <f>'Program 4'!Q94</f>
        <v>0</v>
      </c>
      <c r="S293" s="64">
        <f>'Program 4'!R94</f>
        <v>0</v>
      </c>
      <c r="T293" s="64">
        <f>'Program 4'!S94</f>
        <v>0</v>
      </c>
      <c r="U293" s="64">
        <f>'Program 4'!T94</f>
        <v>0</v>
      </c>
      <c r="V293" s="64">
        <f>'Program 4'!U94</f>
        <v>0</v>
      </c>
      <c r="W293" s="64">
        <f>'Program 4'!V94</f>
        <v>0</v>
      </c>
      <c r="X293" s="64">
        <f>'Program 4'!W94</f>
        <v>0</v>
      </c>
      <c r="Y293" s="64">
        <f>'Program 4'!X94</f>
        <v>0</v>
      </c>
      <c r="Z293" s="64">
        <f>'Program 4'!Y94</f>
        <v>0</v>
      </c>
      <c r="AA293" s="7">
        <f>'Program 4'!Z94</f>
        <v>0</v>
      </c>
      <c r="AB293" t="str">
        <f>'Program 4'!AA94</f>
        <v/>
      </c>
      <c r="AC293" t="str">
        <f>'Program 4'!AB94</f>
        <v/>
      </c>
      <c r="AD293" t="str">
        <f>'Program 4'!AC94</f>
        <v/>
      </c>
      <c r="AE293" t="str">
        <f>'Program 4'!AD94</f>
        <v/>
      </c>
      <c r="AF293" t="str">
        <f>'Program 4'!AE94</f>
        <v/>
      </c>
      <c r="AG293" t="str">
        <f>'Program 4'!AF94</f>
        <v/>
      </c>
      <c r="AH293" t="str">
        <f>'Program 4'!AG94</f>
        <v/>
      </c>
      <c r="AI293" t="str">
        <f>'Program 4'!AH94</f>
        <v/>
      </c>
      <c r="AJ293" t="str">
        <f>'Program 4'!AI94</f>
        <v/>
      </c>
      <c r="AK293" t="str">
        <f>'Program 4'!AJ94</f>
        <v/>
      </c>
      <c r="AL293" t="str">
        <f>'Program 4'!AK94</f>
        <v/>
      </c>
      <c r="AM293" t="str">
        <f>'Program 4'!AL94</f>
        <v/>
      </c>
    </row>
    <row r="294" spans="2:39" x14ac:dyDescent="0.25">
      <c r="B294" t="str">
        <f>IF('Program 4'!A95="","",'Program 4'!A95)</f>
        <v>Program 4</v>
      </c>
      <c r="C294" t="str">
        <f>IF('Program 4'!B95="","",'Program 4'!B95)</f>
        <v/>
      </c>
      <c r="D294" t="str">
        <f>IF('Program 4'!C95="","",'Program 4'!C95)</f>
        <v/>
      </c>
      <c r="E294" t="str">
        <f>IF('Program 4'!D95="","",'Program 4'!D95)</f>
        <v/>
      </c>
      <c r="F294" t="str">
        <f>IF('Program 4'!E95="","",'Program 4'!E95)</f>
        <v/>
      </c>
      <c r="G294" t="str">
        <f>IF('Program 4'!F95="","",'Program 4'!F95)</f>
        <v/>
      </c>
      <c r="H294" t="str">
        <f>IF('Program 4'!G95="","",'Program 4'!G95)</f>
        <v/>
      </c>
      <c r="I294" t="str">
        <f>IF('Program 4'!H95="","",'Program 4'!H95)</f>
        <v/>
      </c>
      <c r="J294" t="str">
        <f>IF('Program 4'!I95="","",'Program 4'!I95)</f>
        <v/>
      </c>
      <c r="K294" t="str">
        <f>IF('Program 4'!J95="","",'Program 4'!J95)</f>
        <v/>
      </c>
      <c r="L294" t="str">
        <f>IF('Program 4'!K95="","",'Program 4'!K95)</f>
        <v/>
      </c>
      <c r="M294" s="63">
        <f>'Program 4'!L95</f>
        <v>0</v>
      </c>
      <c r="N294" s="64">
        <f>'Program 4'!M95</f>
        <v>0</v>
      </c>
      <c r="O294" s="64">
        <f>'Program 4'!N95</f>
        <v>0</v>
      </c>
      <c r="P294" s="64">
        <f>'Program 4'!O95</f>
        <v>0</v>
      </c>
      <c r="Q294" s="64">
        <f>'Program 4'!P95</f>
        <v>0</v>
      </c>
      <c r="R294" s="64">
        <f>'Program 4'!Q95</f>
        <v>0</v>
      </c>
      <c r="S294" s="64">
        <f>'Program 4'!R95</f>
        <v>0</v>
      </c>
      <c r="T294" s="64">
        <f>'Program 4'!S95</f>
        <v>0</v>
      </c>
      <c r="U294" s="64">
        <f>'Program 4'!T95</f>
        <v>0</v>
      </c>
      <c r="V294" s="64">
        <f>'Program 4'!U95</f>
        <v>0</v>
      </c>
      <c r="W294" s="64">
        <f>'Program 4'!V95</f>
        <v>0</v>
      </c>
      <c r="X294" s="64">
        <f>'Program 4'!W95</f>
        <v>0</v>
      </c>
      <c r="Y294" s="64">
        <f>'Program 4'!X95</f>
        <v>0</v>
      </c>
      <c r="Z294" s="64">
        <f>'Program 4'!Y95</f>
        <v>0</v>
      </c>
      <c r="AA294" s="7">
        <f>'Program 4'!Z95</f>
        <v>0</v>
      </c>
      <c r="AB294" t="str">
        <f>'Program 4'!AA95</f>
        <v/>
      </c>
      <c r="AC294" t="str">
        <f>'Program 4'!AB95</f>
        <v/>
      </c>
      <c r="AD294" t="str">
        <f>'Program 4'!AC95</f>
        <v/>
      </c>
      <c r="AE294" t="str">
        <f>'Program 4'!AD95</f>
        <v/>
      </c>
      <c r="AF294" t="str">
        <f>'Program 4'!AE95</f>
        <v/>
      </c>
      <c r="AG294" t="str">
        <f>'Program 4'!AF95</f>
        <v/>
      </c>
      <c r="AH294" t="str">
        <f>'Program 4'!AG95</f>
        <v/>
      </c>
      <c r="AI294" t="str">
        <f>'Program 4'!AH95</f>
        <v/>
      </c>
      <c r="AJ294" t="str">
        <f>'Program 4'!AI95</f>
        <v/>
      </c>
      <c r="AK294" t="str">
        <f>'Program 4'!AJ95</f>
        <v/>
      </c>
      <c r="AL294" t="str">
        <f>'Program 4'!AK95</f>
        <v/>
      </c>
      <c r="AM294" t="str">
        <f>'Program 4'!AL95</f>
        <v/>
      </c>
    </row>
    <row r="295" spans="2:39" x14ac:dyDescent="0.25">
      <c r="B295" t="str">
        <f>IF('Program 4'!A96="","",'Program 4'!A96)</f>
        <v>Program 4</v>
      </c>
      <c r="C295" t="str">
        <f>IF('Program 4'!B96="","",'Program 4'!B96)</f>
        <v/>
      </c>
      <c r="D295" t="str">
        <f>IF('Program 4'!C96="","",'Program 4'!C96)</f>
        <v/>
      </c>
      <c r="E295" t="str">
        <f>IF('Program 4'!D96="","",'Program 4'!D96)</f>
        <v/>
      </c>
      <c r="F295" t="str">
        <f>IF('Program 4'!E96="","",'Program 4'!E96)</f>
        <v/>
      </c>
      <c r="G295" t="str">
        <f>IF('Program 4'!F96="","",'Program 4'!F96)</f>
        <v/>
      </c>
      <c r="H295" t="str">
        <f>IF('Program 4'!G96="","",'Program 4'!G96)</f>
        <v/>
      </c>
      <c r="I295" t="str">
        <f>IF('Program 4'!H96="","",'Program 4'!H96)</f>
        <v/>
      </c>
      <c r="J295" t="str">
        <f>IF('Program 4'!I96="","",'Program 4'!I96)</f>
        <v/>
      </c>
      <c r="K295" t="str">
        <f>IF('Program 4'!J96="","",'Program 4'!J96)</f>
        <v/>
      </c>
      <c r="L295" t="str">
        <f>IF('Program 4'!K96="","",'Program 4'!K96)</f>
        <v/>
      </c>
      <c r="M295" s="63">
        <f>'Program 4'!L96</f>
        <v>0</v>
      </c>
      <c r="N295" s="64">
        <f>'Program 4'!M96</f>
        <v>0</v>
      </c>
      <c r="O295" s="64">
        <f>'Program 4'!N96</f>
        <v>0</v>
      </c>
      <c r="P295" s="64">
        <f>'Program 4'!O96</f>
        <v>0</v>
      </c>
      <c r="Q295" s="64">
        <f>'Program 4'!P96</f>
        <v>0</v>
      </c>
      <c r="R295" s="64">
        <f>'Program 4'!Q96</f>
        <v>0</v>
      </c>
      <c r="S295" s="64">
        <f>'Program 4'!R96</f>
        <v>0</v>
      </c>
      <c r="T295" s="64">
        <f>'Program 4'!S96</f>
        <v>0</v>
      </c>
      <c r="U295" s="64">
        <f>'Program 4'!T96</f>
        <v>0</v>
      </c>
      <c r="V295" s="64">
        <f>'Program 4'!U96</f>
        <v>0</v>
      </c>
      <c r="W295" s="64">
        <f>'Program 4'!V96</f>
        <v>0</v>
      </c>
      <c r="X295" s="64">
        <f>'Program 4'!W96</f>
        <v>0</v>
      </c>
      <c r="Y295" s="64">
        <f>'Program 4'!X96</f>
        <v>0</v>
      </c>
      <c r="Z295" s="64">
        <f>'Program 4'!Y96</f>
        <v>0</v>
      </c>
      <c r="AA295" s="7">
        <f>'Program 4'!Z96</f>
        <v>0</v>
      </c>
      <c r="AB295" t="str">
        <f>'Program 4'!AA96</f>
        <v/>
      </c>
      <c r="AC295" t="str">
        <f>'Program 4'!AB96</f>
        <v/>
      </c>
      <c r="AD295" t="str">
        <f>'Program 4'!AC96</f>
        <v/>
      </c>
      <c r="AE295" t="str">
        <f>'Program 4'!AD96</f>
        <v/>
      </c>
      <c r="AF295" t="str">
        <f>'Program 4'!AE96</f>
        <v/>
      </c>
      <c r="AG295" t="str">
        <f>'Program 4'!AF96</f>
        <v/>
      </c>
      <c r="AH295" t="str">
        <f>'Program 4'!AG96</f>
        <v/>
      </c>
      <c r="AI295" t="str">
        <f>'Program 4'!AH96</f>
        <v/>
      </c>
      <c r="AJ295" t="str">
        <f>'Program 4'!AI96</f>
        <v/>
      </c>
      <c r="AK295" t="str">
        <f>'Program 4'!AJ96</f>
        <v/>
      </c>
      <c r="AL295" t="str">
        <f>'Program 4'!AK96</f>
        <v/>
      </c>
      <c r="AM295" t="str">
        <f>'Program 4'!AL96</f>
        <v/>
      </c>
    </row>
    <row r="296" spans="2:39" x14ac:dyDescent="0.25">
      <c r="B296" t="str">
        <f>IF('Program 4'!A97="","",'Program 4'!A97)</f>
        <v>Program 4</v>
      </c>
      <c r="C296" t="str">
        <f>IF('Program 4'!B97="","",'Program 4'!B97)</f>
        <v/>
      </c>
      <c r="D296" t="str">
        <f>IF('Program 4'!C97="","",'Program 4'!C97)</f>
        <v/>
      </c>
      <c r="E296" t="str">
        <f>IF('Program 4'!D97="","",'Program 4'!D97)</f>
        <v/>
      </c>
      <c r="F296" t="str">
        <f>IF('Program 4'!E97="","",'Program 4'!E97)</f>
        <v/>
      </c>
      <c r="G296" t="str">
        <f>IF('Program 4'!F97="","",'Program 4'!F97)</f>
        <v/>
      </c>
      <c r="H296" t="str">
        <f>IF('Program 4'!G97="","",'Program 4'!G97)</f>
        <v/>
      </c>
      <c r="I296" t="str">
        <f>IF('Program 4'!H97="","",'Program 4'!H97)</f>
        <v/>
      </c>
      <c r="J296" t="str">
        <f>IF('Program 4'!I97="","",'Program 4'!I97)</f>
        <v/>
      </c>
      <c r="K296" t="str">
        <f>IF('Program 4'!J97="","",'Program 4'!J97)</f>
        <v/>
      </c>
      <c r="L296" t="str">
        <f>IF('Program 4'!K97="","",'Program 4'!K97)</f>
        <v/>
      </c>
      <c r="M296" s="63">
        <f>'Program 4'!L97</f>
        <v>0</v>
      </c>
      <c r="N296" s="64">
        <f>'Program 4'!M97</f>
        <v>0</v>
      </c>
      <c r="O296" s="64">
        <f>'Program 4'!N97</f>
        <v>0</v>
      </c>
      <c r="P296" s="64">
        <f>'Program 4'!O97</f>
        <v>0</v>
      </c>
      <c r="Q296" s="64">
        <f>'Program 4'!P97</f>
        <v>0</v>
      </c>
      <c r="R296" s="64">
        <f>'Program 4'!Q97</f>
        <v>0</v>
      </c>
      <c r="S296" s="64">
        <f>'Program 4'!R97</f>
        <v>0</v>
      </c>
      <c r="T296" s="64">
        <f>'Program 4'!S97</f>
        <v>0</v>
      </c>
      <c r="U296" s="64">
        <f>'Program 4'!T97</f>
        <v>0</v>
      </c>
      <c r="V296" s="64">
        <f>'Program 4'!U97</f>
        <v>0</v>
      </c>
      <c r="W296" s="64">
        <f>'Program 4'!V97</f>
        <v>0</v>
      </c>
      <c r="X296" s="64">
        <f>'Program 4'!W97</f>
        <v>0</v>
      </c>
      <c r="Y296" s="64">
        <f>'Program 4'!X97</f>
        <v>0</v>
      </c>
      <c r="Z296" s="64">
        <f>'Program 4'!Y97</f>
        <v>0</v>
      </c>
      <c r="AA296" s="7">
        <f>'Program 4'!Z97</f>
        <v>0</v>
      </c>
      <c r="AB296" t="str">
        <f>'Program 4'!AA97</f>
        <v/>
      </c>
      <c r="AC296" t="str">
        <f>'Program 4'!AB97</f>
        <v/>
      </c>
      <c r="AD296" t="str">
        <f>'Program 4'!AC97</f>
        <v/>
      </c>
      <c r="AE296" t="str">
        <f>'Program 4'!AD97</f>
        <v/>
      </c>
      <c r="AF296" t="str">
        <f>'Program 4'!AE97</f>
        <v/>
      </c>
      <c r="AG296" t="str">
        <f>'Program 4'!AF97</f>
        <v/>
      </c>
      <c r="AH296" t="str">
        <f>'Program 4'!AG97</f>
        <v/>
      </c>
      <c r="AI296" t="str">
        <f>'Program 4'!AH97</f>
        <v/>
      </c>
      <c r="AJ296" t="str">
        <f>'Program 4'!AI97</f>
        <v/>
      </c>
      <c r="AK296" t="str">
        <f>'Program 4'!AJ97</f>
        <v/>
      </c>
      <c r="AL296" t="str">
        <f>'Program 4'!AK97</f>
        <v/>
      </c>
      <c r="AM296" t="str">
        <f>'Program 4'!AL97</f>
        <v/>
      </c>
    </row>
    <row r="297" spans="2:39" x14ac:dyDescent="0.25">
      <c r="B297" t="str">
        <f>IF('Program 4'!A98="","",'Program 4'!A98)</f>
        <v>Program 4</v>
      </c>
      <c r="C297" t="str">
        <f>IF('Program 4'!B98="","",'Program 4'!B98)</f>
        <v/>
      </c>
      <c r="D297" t="str">
        <f>IF('Program 4'!C98="","",'Program 4'!C98)</f>
        <v/>
      </c>
      <c r="E297" t="str">
        <f>IF('Program 4'!D98="","",'Program 4'!D98)</f>
        <v/>
      </c>
      <c r="F297" t="str">
        <f>IF('Program 4'!E98="","",'Program 4'!E98)</f>
        <v/>
      </c>
      <c r="G297" t="str">
        <f>IF('Program 4'!F98="","",'Program 4'!F98)</f>
        <v/>
      </c>
      <c r="H297" t="str">
        <f>IF('Program 4'!G98="","",'Program 4'!G98)</f>
        <v/>
      </c>
      <c r="I297" t="str">
        <f>IF('Program 4'!H98="","",'Program 4'!H98)</f>
        <v/>
      </c>
      <c r="J297" t="str">
        <f>IF('Program 4'!I98="","",'Program 4'!I98)</f>
        <v/>
      </c>
      <c r="K297" t="str">
        <f>IF('Program 4'!J98="","",'Program 4'!J98)</f>
        <v/>
      </c>
      <c r="L297" t="str">
        <f>IF('Program 4'!K98="","",'Program 4'!K98)</f>
        <v/>
      </c>
      <c r="M297" s="63">
        <f>'Program 4'!L98</f>
        <v>0</v>
      </c>
      <c r="N297" s="64">
        <f>'Program 4'!M98</f>
        <v>0</v>
      </c>
      <c r="O297" s="64">
        <f>'Program 4'!N98</f>
        <v>0</v>
      </c>
      <c r="P297" s="64">
        <f>'Program 4'!O98</f>
        <v>0</v>
      </c>
      <c r="Q297" s="64">
        <f>'Program 4'!P98</f>
        <v>0</v>
      </c>
      <c r="R297" s="64">
        <f>'Program 4'!Q98</f>
        <v>0</v>
      </c>
      <c r="S297" s="64">
        <f>'Program 4'!R98</f>
        <v>0</v>
      </c>
      <c r="T297" s="64">
        <f>'Program 4'!S98</f>
        <v>0</v>
      </c>
      <c r="U297" s="64">
        <f>'Program 4'!T98</f>
        <v>0</v>
      </c>
      <c r="V297" s="64">
        <f>'Program 4'!U98</f>
        <v>0</v>
      </c>
      <c r="W297" s="64">
        <f>'Program 4'!V98</f>
        <v>0</v>
      </c>
      <c r="X297" s="64">
        <f>'Program 4'!W98</f>
        <v>0</v>
      </c>
      <c r="Y297" s="64">
        <f>'Program 4'!X98</f>
        <v>0</v>
      </c>
      <c r="Z297" s="64">
        <f>'Program 4'!Y98</f>
        <v>0</v>
      </c>
      <c r="AA297" s="7">
        <f>'Program 4'!Z98</f>
        <v>0</v>
      </c>
      <c r="AB297" t="str">
        <f>'Program 4'!AA98</f>
        <v/>
      </c>
      <c r="AC297" t="str">
        <f>'Program 4'!AB98</f>
        <v/>
      </c>
      <c r="AD297" t="str">
        <f>'Program 4'!AC98</f>
        <v/>
      </c>
      <c r="AE297" t="str">
        <f>'Program 4'!AD98</f>
        <v/>
      </c>
      <c r="AF297" t="str">
        <f>'Program 4'!AE98</f>
        <v/>
      </c>
      <c r="AG297" t="str">
        <f>'Program 4'!AF98</f>
        <v/>
      </c>
      <c r="AH297" t="str">
        <f>'Program 4'!AG98</f>
        <v/>
      </c>
      <c r="AI297" t="str">
        <f>'Program 4'!AH98</f>
        <v/>
      </c>
      <c r="AJ297" t="str">
        <f>'Program 4'!AI98</f>
        <v/>
      </c>
      <c r="AK297" t="str">
        <f>'Program 4'!AJ98</f>
        <v/>
      </c>
      <c r="AL297" t="str">
        <f>'Program 4'!AK98</f>
        <v/>
      </c>
      <c r="AM297" t="str">
        <f>'Program 4'!AL98</f>
        <v/>
      </c>
    </row>
    <row r="298" spans="2:39" x14ac:dyDescent="0.25">
      <c r="B298" t="str">
        <f>IF('Program 4'!A99="","",'Program 4'!A99)</f>
        <v>Program 4</v>
      </c>
      <c r="C298" t="str">
        <f>IF('Program 4'!B99="","",'Program 4'!B99)</f>
        <v/>
      </c>
      <c r="D298" t="str">
        <f>IF('Program 4'!C99="","",'Program 4'!C99)</f>
        <v/>
      </c>
      <c r="E298" t="str">
        <f>IF('Program 4'!D99="","",'Program 4'!D99)</f>
        <v/>
      </c>
      <c r="F298" t="str">
        <f>IF('Program 4'!E99="","",'Program 4'!E99)</f>
        <v/>
      </c>
      <c r="G298" t="str">
        <f>IF('Program 4'!F99="","",'Program 4'!F99)</f>
        <v/>
      </c>
      <c r="H298" t="str">
        <f>IF('Program 4'!G99="","",'Program 4'!G99)</f>
        <v/>
      </c>
      <c r="I298" t="str">
        <f>IF('Program 4'!H99="","",'Program 4'!H99)</f>
        <v/>
      </c>
      <c r="J298" t="str">
        <f>IF('Program 4'!I99="","",'Program 4'!I99)</f>
        <v/>
      </c>
      <c r="K298" t="str">
        <f>IF('Program 4'!J99="","",'Program 4'!J99)</f>
        <v/>
      </c>
      <c r="L298" t="str">
        <f>IF('Program 4'!K99="","",'Program 4'!K99)</f>
        <v/>
      </c>
      <c r="M298" s="63">
        <f>'Program 4'!L99</f>
        <v>0</v>
      </c>
      <c r="N298" s="64">
        <f>'Program 4'!M99</f>
        <v>0</v>
      </c>
      <c r="O298" s="64">
        <f>'Program 4'!N99</f>
        <v>0</v>
      </c>
      <c r="P298" s="64">
        <f>'Program 4'!O99</f>
        <v>0</v>
      </c>
      <c r="Q298" s="64">
        <f>'Program 4'!P99</f>
        <v>0</v>
      </c>
      <c r="R298" s="64">
        <f>'Program 4'!Q99</f>
        <v>0</v>
      </c>
      <c r="S298" s="64">
        <f>'Program 4'!R99</f>
        <v>0</v>
      </c>
      <c r="T298" s="64">
        <f>'Program 4'!S99</f>
        <v>0</v>
      </c>
      <c r="U298" s="64">
        <f>'Program 4'!T99</f>
        <v>0</v>
      </c>
      <c r="V298" s="64">
        <f>'Program 4'!U99</f>
        <v>0</v>
      </c>
      <c r="W298" s="64">
        <f>'Program 4'!V99</f>
        <v>0</v>
      </c>
      <c r="X298" s="64">
        <f>'Program 4'!W99</f>
        <v>0</v>
      </c>
      <c r="Y298" s="64">
        <f>'Program 4'!X99</f>
        <v>0</v>
      </c>
      <c r="Z298" s="64">
        <f>'Program 4'!Y99</f>
        <v>0</v>
      </c>
      <c r="AA298" s="7">
        <f>'Program 4'!Z99</f>
        <v>0</v>
      </c>
      <c r="AB298" t="str">
        <f>'Program 4'!AA99</f>
        <v/>
      </c>
      <c r="AC298" t="str">
        <f>'Program 4'!AB99</f>
        <v/>
      </c>
      <c r="AD298" t="str">
        <f>'Program 4'!AC99</f>
        <v/>
      </c>
      <c r="AE298" t="str">
        <f>'Program 4'!AD99</f>
        <v/>
      </c>
      <c r="AF298" t="str">
        <f>'Program 4'!AE99</f>
        <v/>
      </c>
      <c r="AG298" t="str">
        <f>'Program 4'!AF99</f>
        <v/>
      </c>
      <c r="AH298" t="str">
        <f>'Program 4'!AG99</f>
        <v/>
      </c>
      <c r="AI298" t="str">
        <f>'Program 4'!AH99</f>
        <v/>
      </c>
      <c r="AJ298" t="str">
        <f>'Program 4'!AI99</f>
        <v/>
      </c>
      <c r="AK298" t="str">
        <f>'Program 4'!AJ99</f>
        <v/>
      </c>
      <c r="AL298" t="str">
        <f>'Program 4'!AK99</f>
        <v/>
      </c>
      <c r="AM298" t="str">
        <f>'Program 4'!AL99</f>
        <v/>
      </c>
    </row>
    <row r="299" spans="2:39" x14ac:dyDescent="0.25">
      <c r="B299" t="str">
        <f>IF('Program 4'!A100="","",'Program 4'!A100)</f>
        <v>Program 4</v>
      </c>
      <c r="C299" t="str">
        <f>IF('Program 4'!B100="","",'Program 4'!B100)</f>
        <v/>
      </c>
      <c r="D299" t="str">
        <f>IF('Program 4'!C100="","",'Program 4'!C100)</f>
        <v/>
      </c>
      <c r="E299" t="str">
        <f>IF('Program 4'!D100="","",'Program 4'!D100)</f>
        <v/>
      </c>
      <c r="F299" t="str">
        <f>IF('Program 4'!E100="","",'Program 4'!E100)</f>
        <v/>
      </c>
      <c r="G299" t="str">
        <f>IF('Program 4'!F100="","",'Program 4'!F100)</f>
        <v/>
      </c>
      <c r="H299" t="str">
        <f>IF('Program 4'!G100="","",'Program 4'!G100)</f>
        <v/>
      </c>
      <c r="I299" t="str">
        <f>IF('Program 4'!H100="","",'Program 4'!H100)</f>
        <v/>
      </c>
      <c r="J299" t="str">
        <f>IF('Program 4'!I100="","",'Program 4'!I100)</f>
        <v/>
      </c>
      <c r="K299" t="str">
        <f>IF('Program 4'!J100="","",'Program 4'!J100)</f>
        <v/>
      </c>
      <c r="L299" t="str">
        <f>IF('Program 4'!K100="","",'Program 4'!K100)</f>
        <v/>
      </c>
      <c r="M299" s="63">
        <f>'Program 4'!L100</f>
        <v>0</v>
      </c>
      <c r="N299" s="64">
        <f>'Program 4'!M100</f>
        <v>0</v>
      </c>
      <c r="O299" s="64">
        <f>'Program 4'!N100</f>
        <v>0</v>
      </c>
      <c r="P299" s="64">
        <f>'Program 4'!O100</f>
        <v>0</v>
      </c>
      <c r="Q299" s="64">
        <f>'Program 4'!P100</f>
        <v>0</v>
      </c>
      <c r="R299" s="64">
        <f>'Program 4'!Q100</f>
        <v>0</v>
      </c>
      <c r="S299" s="64">
        <f>'Program 4'!R100</f>
        <v>0</v>
      </c>
      <c r="T299" s="64">
        <f>'Program 4'!S100</f>
        <v>0</v>
      </c>
      <c r="U299" s="64">
        <f>'Program 4'!T100</f>
        <v>0</v>
      </c>
      <c r="V299" s="64">
        <f>'Program 4'!U100</f>
        <v>0</v>
      </c>
      <c r="W299" s="64">
        <f>'Program 4'!V100</f>
        <v>0</v>
      </c>
      <c r="X299" s="64">
        <f>'Program 4'!W100</f>
        <v>0</v>
      </c>
      <c r="Y299" s="64">
        <f>'Program 4'!X100</f>
        <v>0</v>
      </c>
      <c r="Z299" s="64">
        <f>'Program 4'!Y100</f>
        <v>0</v>
      </c>
      <c r="AA299" s="7">
        <f>'Program 4'!Z100</f>
        <v>0</v>
      </c>
      <c r="AB299" t="str">
        <f>'Program 4'!AA100</f>
        <v/>
      </c>
      <c r="AC299" t="str">
        <f>'Program 4'!AB100</f>
        <v/>
      </c>
      <c r="AD299" t="str">
        <f>'Program 4'!AC100</f>
        <v/>
      </c>
      <c r="AE299" t="str">
        <f>'Program 4'!AD100</f>
        <v/>
      </c>
      <c r="AF299" t="str">
        <f>'Program 4'!AE100</f>
        <v/>
      </c>
      <c r="AG299" t="str">
        <f>'Program 4'!AF100</f>
        <v/>
      </c>
      <c r="AH299" t="str">
        <f>'Program 4'!AG100</f>
        <v/>
      </c>
      <c r="AI299" t="str">
        <f>'Program 4'!AH100</f>
        <v/>
      </c>
      <c r="AJ299" t="str">
        <f>'Program 4'!AI100</f>
        <v/>
      </c>
      <c r="AK299" t="str">
        <f>'Program 4'!AJ100</f>
        <v/>
      </c>
      <c r="AL299" t="str">
        <f>'Program 4'!AK100</f>
        <v/>
      </c>
      <c r="AM299" t="str">
        <f>'Program 4'!AL100</f>
        <v/>
      </c>
    </row>
    <row r="300" spans="2:39" x14ac:dyDescent="0.25">
      <c r="B300" t="str">
        <f>IF('Program 4'!A101="","",'Program 4'!A101)</f>
        <v>Program 4</v>
      </c>
      <c r="C300" t="str">
        <f>IF('Program 4'!B101="","",'Program 4'!B101)</f>
        <v/>
      </c>
      <c r="D300" t="str">
        <f>IF('Program 4'!C101="","",'Program 4'!C101)</f>
        <v/>
      </c>
      <c r="E300" t="str">
        <f>IF('Program 4'!D101="","",'Program 4'!D101)</f>
        <v/>
      </c>
      <c r="F300" t="str">
        <f>IF('Program 4'!E101="","",'Program 4'!E101)</f>
        <v/>
      </c>
      <c r="G300" t="str">
        <f>IF('Program 4'!F101="","",'Program 4'!F101)</f>
        <v/>
      </c>
      <c r="H300" t="str">
        <f>IF('Program 4'!G101="","",'Program 4'!G101)</f>
        <v/>
      </c>
      <c r="I300" t="str">
        <f>IF('Program 4'!H101="","",'Program 4'!H101)</f>
        <v/>
      </c>
      <c r="J300" t="str">
        <f>IF('Program 4'!I101="","",'Program 4'!I101)</f>
        <v/>
      </c>
      <c r="K300" t="str">
        <f>IF('Program 4'!J101="","",'Program 4'!J101)</f>
        <v/>
      </c>
      <c r="L300" t="str">
        <f>IF('Program 4'!K101="","",'Program 4'!K101)</f>
        <v/>
      </c>
      <c r="M300" s="63">
        <f>'Program 4'!L101</f>
        <v>0</v>
      </c>
      <c r="N300" s="64">
        <f>'Program 4'!M101</f>
        <v>0</v>
      </c>
      <c r="O300" s="64">
        <f>'Program 4'!N101</f>
        <v>0</v>
      </c>
      <c r="P300" s="64">
        <f>'Program 4'!O101</f>
        <v>0</v>
      </c>
      <c r="Q300" s="64">
        <f>'Program 4'!P101</f>
        <v>0</v>
      </c>
      <c r="R300" s="64">
        <f>'Program 4'!Q101</f>
        <v>0</v>
      </c>
      <c r="S300" s="64">
        <f>'Program 4'!R101</f>
        <v>0</v>
      </c>
      <c r="T300" s="64">
        <f>'Program 4'!S101</f>
        <v>0</v>
      </c>
      <c r="U300" s="64">
        <f>'Program 4'!T101</f>
        <v>0</v>
      </c>
      <c r="V300" s="64">
        <f>'Program 4'!U101</f>
        <v>0</v>
      </c>
      <c r="W300" s="64">
        <f>'Program 4'!V101</f>
        <v>0</v>
      </c>
      <c r="X300" s="64">
        <f>'Program 4'!W101</f>
        <v>0</v>
      </c>
      <c r="Y300" s="64">
        <f>'Program 4'!X101</f>
        <v>0</v>
      </c>
      <c r="Z300" s="64">
        <f>'Program 4'!Y101</f>
        <v>0</v>
      </c>
      <c r="AA300" s="7">
        <f>'Program 4'!Z101</f>
        <v>0</v>
      </c>
      <c r="AB300" t="str">
        <f>'Program 4'!AA101</f>
        <v/>
      </c>
      <c r="AC300" t="str">
        <f>'Program 4'!AB101</f>
        <v/>
      </c>
      <c r="AD300" t="str">
        <f>'Program 4'!AC101</f>
        <v/>
      </c>
      <c r="AE300" t="str">
        <f>'Program 4'!AD101</f>
        <v/>
      </c>
      <c r="AF300" t="str">
        <f>'Program 4'!AE101</f>
        <v/>
      </c>
      <c r="AG300" t="str">
        <f>'Program 4'!AF101</f>
        <v/>
      </c>
      <c r="AH300" t="str">
        <f>'Program 4'!AG101</f>
        <v/>
      </c>
      <c r="AI300" t="str">
        <f>'Program 4'!AH101</f>
        <v/>
      </c>
      <c r="AJ300" t="str">
        <f>'Program 4'!AI101</f>
        <v/>
      </c>
      <c r="AK300" t="str">
        <f>'Program 4'!AJ101</f>
        <v/>
      </c>
      <c r="AL300" t="str">
        <f>'Program 4'!AK101</f>
        <v/>
      </c>
      <c r="AM300" t="str">
        <f>'Program 4'!AL101</f>
        <v/>
      </c>
    </row>
    <row r="301" spans="2:39" x14ac:dyDescent="0.25">
      <c r="B301" t="str">
        <f>IF('Program 4'!A102="","",'Program 4'!A102)</f>
        <v>Program 4</v>
      </c>
      <c r="C301" t="str">
        <f>IF('Program 4'!B102="","",'Program 4'!B102)</f>
        <v/>
      </c>
      <c r="D301" t="str">
        <f>IF('Program 4'!C102="","",'Program 4'!C102)</f>
        <v/>
      </c>
      <c r="E301" t="str">
        <f>IF('Program 4'!D102="","",'Program 4'!D102)</f>
        <v/>
      </c>
      <c r="F301" t="str">
        <f>IF('Program 4'!E102="","",'Program 4'!E102)</f>
        <v/>
      </c>
      <c r="G301" t="str">
        <f>IF('Program 4'!F102="","",'Program 4'!F102)</f>
        <v/>
      </c>
      <c r="H301" t="str">
        <f>IF('Program 4'!G102="","",'Program 4'!G102)</f>
        <v/>
      </c>
      <c r="I301" t="str">
        <f>IF('Program 4'!H102="","",'Program 4'!H102)</f>
        <v/>
      </c>
      <c r="J301" t="str">
        <f>IF('Program 4'!I102="","",'Program 4'!I102)</f>
        <v/>
      </c>
      <c r="K301" t="str">
        <f>IF('Program 4'!J102="","",'Program 4'!J102)</f>
        <v/>
      </c>
      <c r="L301" t="str">
        <f>IF('Program 4'!K102="","",'Program 4'!K102)</f>
        <v/>
      </c>
      <c r="M301" s="63">
        <f>'Program 4'!L102</f>
        <v>0</v>
      </c>
      <c r="N301" s="64">
        <f>'Program 4'!M102</f>
        <v>0</v>
      </c>
      <c r="O301" s="64">
        <f>'Program 4'!N102</f>
        <v>0</v>
      </c>
      <c r="P301" s="64">
        <f>'Program 4'!O102</f>
        <v>0</v>
      </c>
      <c r="Q301" s="64">
        <f>'Program 4'!P102</f>
        <v>0</v>
      </c>
      <c r="R301" s="64">
        <f>'Program 4'!Q102</f>
        <v>0</v>
      </c>
      <c r="S301" s="64">
        <f>'Program 4'!R102</f>
        <v>0</v>
      </c>
      <c r="T301" s="64">
        <f>'Program 4'!S102</f>
        <v>0</v>
      </c>
      <c r="U301" s="64">
        <f>'Program 4'!T102</f>
        <v>0</v>
      </c>
      <c r="V301" s="64">
        <f>'Program 4'!U102</f>
        <v>0</v>
      </c>
      <c r="W301" s="64">
        <f>'Program 4'!V102</f>
        <v>0</v>
      </c>
      <c r="X301" s="64">
        <f>'Program 4'!W102</f>
        <v>0</v>
      </c>
      <c r="Y301" s="64">
        <f>'Program 4'!X102</f>
        <v>0</v>
      </c>
      <c r="Z301" s="64">
        <f>'Program 4'!Y102</f>
        <v>0</v>
      </c>
      <c r="AA301" s="7">
        <f>'Program 4'!Z102</f>
        <v>0</v>
      </c>
      <c r="AB301" t="str">
        <f>'Program 4'!AA102</f>
        <v/>
      </c>
      <c r="AC301" t="str">
        <f>'Program 4'!AB102</f>
        <v/>
      </c>
      <c r="AD301" t="str">
        <f>'Program 4'!AC102</f>
        <v/>
      </c>
      <c r="AE301" t="str">
        <f>'Program 4'!AD102</f>
        <v/>
      </c>
      <c r="AF301" t="str">
        <f>'Program 4'!AE102</f>
        <v/>
      </c>
      <c r="AG301" t="str">
        <f>'Program 4'!AF102</f>
        <v/>
      </c>
      <c r="AH301" t="str">
        <f>'Program 4'!AG102</f>
        <v/>
      </c>
      <c r="AI301" t="str">
        <f>'Program 4'!AH102</f>
        <v/>
      </c>
      <c r="AJ301" t="str">
        <f>'Program 4'!AI102</f>
        <v/>
      </c>
      <c r="AK301" t="str">
        <f>'Program 4'!AJ102</f>
        <v/>
      </c>
      <c r="AL301" t="str">
        <f>'Program 4'!AK102</f>
        <v/>
      </c>
      <c r="AM301" t="str">
        <f>'Program 4'!AL102</f>
        <v/>
      </c>
    </row>
    <row r="302" spans="2:39" x14ac:dyDescent="0.25">
      <c r="B302" t="str">
        <f>IF('Program 4'!A103="","",'Program 4'!A103)</f>
        <v>Program 4</v>
      </c>
      <c r="C302" t="str">
        <f>IF('Program 4'!B103="","",'Program 4'!B103)</f>
        <v/>
      </c>
      <c r="D302" t="str">
        <f>IF('Program 4'!C103="","",'Program 4'!C103)</f>
        <v/>
      </c>
      <c r="E302" t="str">
        <f>IF('Program 4'!D103="","",'Program 4'!D103)</f>
        <v/>
      </c>
      <c r="F302" t="str">
        <f>IF('Program 4'!E103="","",'Program 4'!E103)</f>
        <v/>
      </c>
      <c r="G302" t="str">
        <f>IF('Program 4'!F103="","",'Program 4'!F103)</f>
        <v/>
      </c>
      <c r="H302" t="str">
        <f>IF('Program 4'!G103="","",'Program 4'!G103)</f>
        <v/>
      </c>
      <c r="I302" t="str">
        <f>IF('Program 4'!H103="","",'Program 4'!H103)</f>
        <v/>
      </c>
      <c r="J302" t="str">
        <f>IF('Program 4'!I103="","",'Program 4'!I103)</f>
        <v/>
      </c>
      <c r="K302" t="str">
        <f>IF('Program 4'!J103="","",'Program 4'!J103)</f>
        <v/>
      </c>
      <c r="L302" t="str">
        <f>IF('Program 4'!K103="","",'Program 4'!K103)</f>
        <v/>
      </c>
      <c r="M302" s="63">
        <f>'Program 4'!L103</f>
        <v>0</v>
      </c>
      <c r="N302" s="64">
        <f>'Program 4'!M103</f>
        <v>0</v>
      </c>
      <c r="O302" s="64">
        <f>'Program 4'!N103</f>
        <v>0</v>
      </c>
      <c r="P302" s="64">
        <f>'Program 4'!O103</f>
        <v>0</v>
      </c>
      <c r="Q302" s="64">
        <f>'Program 4'!P103</f>
        <v>0</v>
      </c>
      <c r="R302" s="64">
        <f>'Program 4'!Q103</f>
        <v>0</v>
      </c>
      <c r="S302" s="64">
        <f>'Program 4'!R103</f>
        <v>0</v>
      </c>
      <c r="T302" s="64">
        <f>'Program 4'!S103</f>
        <v>0</v>
      </c>
      <c r="U302" s="64">
        <f>'Program 4'!T103</f>
        <v>0</v>
      </c>
      <c r="V302" s="64">
        <f>'Program 4'!U103</f>
        <v>0</v>
      </c>
      <c r="W302" s="64">
        <f>'Program 4'!V103</f>
        <v>0</v>
      </c>
      <c r="X302" s="64">
        <f>'Program 4'!W103</f>
        <v>0</v>
      </c>
      <c r="Y302" s="64">
        <f>'Program 4'!X103</f>
        <v>0</v>
      </c>
      <c r="Z302" s="64">
        <f>'Program 4'!Y103</f>
        <v>0</v>
      </c>
      <c r="AA302" s="7">
        <f>'Program 4'!Z103</f>
        <v>0</v>
      </c>
      <c r="AB302" t="str">
        <f>'Program 4'!AA103</f>
        <v/>
      </c>
      <c r="AC302" t="str">
        <f>'Program 4'!AB103</f>
        <v/>
      </c>
      <c r="AD302" t="str">
        <f>'Program 4'!AC103</f>
        <v/>
      </c>
      <c r="AE302" t="str">
        <f>'Program 4'!AD103</f>
        <v/>
      </c>
      <c r="AF302" t="str">
        <f>'Program 4'!AE103</f>
        <v/>
      </c>
      <c r="AG302" t="str">
        <f>'Program 4'!AF103</f>
        <v/>
      </c>
      <c r="AH302" t="str">
        <f>'Program 4'!AG103</f>
        <v/>
      </c>
      <c r="AI302" t="str">
        <f>'Program 4'!AH103</f>
        <v/>
      </c>
      <c r="AJ302" t="str">
        <f>'Program 4'!AI103</f>
        <v/>
      </c>
      <c r="AK302" t="str">
        <f>'Program 4'!AJ103</f>
        <v/>
      </c>
      <c r="AL302" t="str">
        <f>'Program 4'!AK103</f>
        <v/>
      </c>
      <c r="AM302" t="str">
        <f>'Program 4'!AL103</f>
        <v/>
      </c>
    </row>
    <row r="303" spans="2:39" x14ac:dyDescent="0.25">
      <c r="J303" s="61"/>
      <c r="K303" s="61"/>
      <c r="M303" s="63"/>
      <c r="N303" s="64">
        <f>SUBTOTAL(109,STAFF_DATA[Jan-26])</f>
        <v>20504</v>
      </c>
      <c r="O303" s="64">
        <f>SUBTOTAL(109,STAFF_DATA[Feb-26])</f>
        <v>19192</v>
      </c>
      <c r="P303" s="64">
        <f>SUBTOTAL(109,STAFF_DATA[Mar-26])</f>
        <v>21688</v>
      </c>
      <c r="Q303" s="64">
        <f>SUBTOTAL(109,STAFF_DATA[Apr-26])</f>
        <v>21640</v>
      </c>
      <c r="R303" s="64">
        <f>SUBTOTAL(109,STAFF_DATA[May-26])</f>
        <v>20032</v>
      </c>
      <c r="S303" s="64">
        <f>SUBTOTAL(109,STAFF_DATA[Jun-26])</f>
        <v>21016</v>
      </c>
      <c r="T303" s="64">
        <f>SUBTOTAL(109,STAFF_DATA[Jul-26])</f>
        <v>21992</v>
      </c>
      <c r="U303" s="64">
        <f>SUBTOTAL(109,STAFF_DATA[Aug-26])</f>
        <v>20496</v>
      </c>
      <c r="V303" s="64">
        <f>SUBTOTAL(109,STAFF_DATA[Sep-26])</f>
        <v>21016</v>
      </c>
      <c r="W303" s="64">
        <f>SUBTOTAL(109,STAFF_DATA[Oct-26])</f>
        <v>21472</v>
      </c>
      <c r="X303" s="64">
        <f>SUBTOTAL(109,STAFF_DATA[Nov-26])</f>
        <v>20040</v>
      </c>
      <c r="Y303" s="64">
        <f>SUBTOTAL(109,STAFF_DATA[Dec-26])</f>
        <v>21992</v>
      </c>
      <c r="Z303" s="64">
        <f>SUBTOTAL(109,STAFF_DATA[Total Hours])</f>
        <v>251080</v>
      </c>
      <c r="AA303" s="65">
        <f>SUBTOTAL(109,STAFF_DATA[Total])</f>
        <v>15336120</v>
      </c>
    </row>
  </sheetData>
  <sheetProtection algorithmName="SHA-512" hashValue="P8tmqGhHo9OZReG+hDa1+yuVnzqxtpL99PznKEWF17iv00uv3yKUXXVi8Z2K8bnffzBlFCMxxxnL/lmvv7Vfzw==" saltValue="R/Ft1cVb6i0L0ealjy77Ng==" spinCount="100000" sheet="1" objects="1" scenarios="1" selectLockedCells="1" selectUnlockedCells="1"/>
  <pageMargins left="0.7" right="0.7" top="0.75" bottom="0.75" header="0.3" footer="0.3"/>
  <ignoredErrors>
    <ignoredError sqref="B78:L302" calculatedColumn="1"/>
  </ignoredErrors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97C61-DD60-4208-BF34-58BD891A4BB1}">
  <sheetPr>
    <tabColor theme="4" tint="0.39997558519241921"/>
  </sheetPr>
  <dimension ref="B2"/>
  <sheetViews>
    <sheetView workbookViewId="0">
      <selection activeCell="H4" sqref="H4"/>
    </sheetView>
  </sheetViews>
  <sheetFormatPr defaultRowHeight="15" x14ac:dyDescent="0.25"/>
  <cols>
    <col min="1" max="16384" width="9.140625" style="10"/>
  </cols>
  <sheetData>
    <row r="2" spans="2:2" x14ac:dyDescent="0.25">
      <c r="B2" s="10" t="s">
        <v>332</v>
      </c>
    </row>
  </sheetData>
  <sheetProtection algorithmName="SHA-512" hashValue="jnus2wgpcZhlyAvUNucywG6QXKMXh7kI2WLtcxWo2wfXZN/gAYj7Wem4xfPiwMyDO6UGYf6dIiwpdW6t4s+yAA==" saltValue="HW31JM9ye9pi6ynmBKCEXQ==" spinCount="100000" sheet="1" objects="1" scenarios="1" selectLockedCells="1" selectUn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3BDF6-3EB8-45CB-9F65-1569DBB3DC6F}">
  <sheetPr>
    <tabColor theme="4" tint="0.39997558519241921"/>
  </sheetPr>
  <dimension ref="B2"/>
  <sheetViews>
    <sheetView topLeftCell="A2" workbookViewId="0">
      <selection activeCell="G39" sqref="G39"/>
    </sheetView>
  </sheetViews>
  <sheetFormatPr defaultRowHeight="15" x14ac:dyDescent="0.25"/>
  <cols>
    <col min="1" max="16384" width="9.140625" style="10"/>
  </cols>
  <sheetData>
    <row r="2" spans="2:2" x14ac:dyDescent="0.25">
      <c r="B2" s="10" t="s">
        <v>332</v>
      </c>
    </row>
  </sheetData>
  <sheetProtection algorithmName="SHA-512" hashValue="b0PlHIJ2z8wUh3c+wqqG27KMhBYTjqJXUtmvA4gJEp1kgnMF3dghZYLW344YH5tMnW7U9N3gS1SktaVOfcuzfQ==" saltValue="gpUigGOrJzog+MqENT/3bg==" spinCount="100000" sheet="1" objects="1" scenarios="1" selectLockedCells="1" selectUnlockedCell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5D148-21C7-4902-9D4F-A86FA80806B3}">
  <sheetPr>
    <tabColor theme="4" tint="0.39997558519241921"/>
  </sheetPr>
  <dimension ref="B2:Z25"/>
  <sheetViews>
    <sheetView workbookViewId="0">
      <selection activeCell="H17" sqref="H17"/>
    </sheetView>
  </sheetViews>
  <sheetFormatPr defaultRowHeight="15" x14ac:dyDescent="0.25"/>
  <cols>
    <col min="1" max="1" width="5.7109375" style="10" customWidth="1"/>
    <col min="2" max="2" width="13.140625" style="10" bestFit="1" customWidth="1"/>
    <col min="3" max="3" width="8.42578125" style="10" bestFit="1" customWidth="1"/>
    <col min="4" max="4" width="2.7109375" style="10" customWidth="1"/>
    <col min="5" max="5" width="10.28515625" style="10" bestFit="1" customWidth="1"/>
    <col min="6" max="6" width="3" style="10" bestFit="1" customWidth="1"/>
    <col min="7" max="7" width="2.7109375" style="10" customWidth="1"/>
    <col min="8" max="8" width="12" style="10" bestFit="1" customWidth="1"/>
    <col min="9" max="9" width="3" style="10" bestFit="1" customWidth="1"/>
    <col min="10" max="10" width="2.7109375" style="10" customWidth="1"/>
    <col min="11" max="11" width="12.85546875" style="10" bestFit="1" customWidth="1"/>
    <col min="12" max="12" width="3" style="10" bestFit="1" customWidth="1"/>
    <col min="13" max="13" width="9.140625" style="10"/>
    <col min="14" max="14" width="15.42578125" style="10" bestFit="1" customWidth="1"/>
    <col min="15" max="16384" width="9.140625" style="10"/>
  </cols>
  <sheetData>
    <row r="2" spans="2:26" x14ac:dyDescent="0.25">
      <c r="B2" s="84" t="s">
        <v>285</v>
      </c>
      <c r="C2" s="84">
        <f>C5+F5</f>
        <v>139</v>
      </c>
      <c r="N2" s="31" t="s">
        <v>289</v>
      </c>
    </row>
    <row r="3" spans="2:26" x14ac:dyDescent="0.25">
      <c r="N3" s="84" t="s">
        <v>181</v>
      </c>
      <c r="O3" s="85">
        <v>46023</v>
      </c>
      <c r="P3" s="85">
        <v>46054</v>
      </c>
      <c r="Q3" s="85">
        <v>46082</v>
      </c>
      <c r="R3" s="85">
        <v>46113</v>
      </c>
      <c r="S3" s="85">
        <v>46143</v>
      </c>
      <c r="T3" s="85">
        <v>46174</v>
      </c>
      <c r="U3" s="85">
        <v>46204</v>
      </c>
      <c r="V3" s="85">
        <v>46235</v>
      </c>
      <c r="W3" s="85">
        <v>46266</v>
      </c>
      <c r="X3" s="85">
        <v>46296</v>
      </c>
      <c r="Y3" s="85">
        <v>46327</v>
      </c>
      <c r="Z3" s="85">
        <v>46357</v>
      </c>
    </row>
    <row r="4" spans="2:26" x14ac:dyDescent="0.25">
      <c r="B4" s="31" t="s">
        <v>286</v>
      </c>
      <c r="E4" s="31" t="s">
        <v>287</v>
      </c>
      <c r="N4" s="84" t="s">
        <v>5</v>
      </c>
      <c r="O4" s="86">
        <f>O10+O16+O22</f>
        <v>4</v>
      </c>
      <c r="P4" s="86">
        <f t="shared" ref="P4:Z4" si="0">P10+P16+P22</f>
        <v>3</v>
      </c>
      <c r="Q4" s="86">
        <f t="shared" si="0"/>
        <v>3</v>
      </c>
      <c r="R4" s="86">
        <f t="shared" si="0"/>
        <v>3</v>
      </c>
      <c r="S4" s="86">
        <f t="shared" si="0"/>
        <v>1</v>
      </c>
      <c r="T4" s="86">
        <f t="shared" si="0"/>
        <v>0</v>
      </c>
      <c r="U4" s="86">
        <f t="shared" si="0"/>
        <v>0</v>
      </c>
      <c r="V4" s="86">
        <f t="shared" si="0"/>
        <v>0</v>
      </c>
      <c r="W4" s="86">
        <f t="shared" si="0"/>
        <v>0</v>
      </c>
      <c r="X4" s="86">
        <f t="shared" si="0"/>
        <v>0</v>
      </c>
      <c r="Y4" s="86">
        <f t="shared" si="0"/>
        <v>0</v>
      </c>
      <c r="Z4" s="86">
        <f t="shared" si="0"/>
        <v>0</v>
      </c>
    </row>
    <row r="5" spans="2:26" x14ac:dyDescent="0.25">
      <c r="B5" s="74" t="s">
        <v>68</v>
      </c>
      <c r="C5" s="74">
        <f>COUNTIF(STAFF_DATA[Country],B5)</f>
        <v>84</v>
      </c>
      <c r="D5" s="31"/>
      <c r="E5" s="75" t="s">
        <v>181</v>
      </c>
      <c r="F5" s="75">
        <f>I5+L5</f>
        <v>55</v>
      </c>
      <c r="G5" s="31"/>
      <c r="H5" s="77" t="s">
        <v>69</v>
      </c>
      <c r="I5" s="77">
        <f>COUNTIF(STAFF_DATA[Country],H5)</f>
        <v>35</v>
      </c>
      <c r="J5" s="31"/>
      <c r="K5" s="81" t="s">
        <v>70</v>
      </c>
      <c r="L5" s="81">
        <f>COUNTIF(STAFF_DATA[Country],K5)</f>
        <v>20</v>
      </c>
      <c r="N5" s="84" t="s">
        <v>169</v>
      </c>
      <c r="O5" s="86">
        <f t="shared" ref="O5:Z5" si="1">O11+O17+O23</f>
        <v>0</v>
      </c>
      <c r="P5" s="86">
        <f t="shared" si="1"/>
        <v>2</v>
      </c>
      <c r="Q5" s="86">
        <f t="shared" si="1"/>
        <v>1</v>
      </c>
      <c r="R5" s="86">
        <f t="shared" si="1"/>
        <v>2</v>
      </c>
      <c r="S5" s="86">
        <f t="shared" si="1"/>
        <v>1</v>
      </c>
      <c r="T5" s="86">
        <f t="shared" si="1"/>
        <v>0</v>
      </c>
      <c r="U5" s="86">
        <f t="shared" si="1"/>
        <v>0</v>
      </c>
      <c r="V5" s="86">
        <f t="shared" si="1"/>
        <v>0</v>
      </c>
      <c r="W5" s="86">
        <f t="shared" si="1"/>
        <v>0</v>
      </c>
      <c r="X5" s="86">
        <f t="shared" si="1"/>
        <v>0</v>
      </c>
      <c r="Y5" s="86">
        <f t="shared" si="1"/>
        <v>0</v>
      </c>
      <c r="Z5" s="86">
        <f t="shared" si="1"/>
        <v>0</v>
      </c>
    </row>
    <row r="6" spans="2:26" x14ac:dyDescent="0.25">
      <c r="B6" s="50" t="s">
        <v>8</v>
      </c>
      <c r="C6" s="50">
        <f>COUNTIFS(STAFF_DATA[Type],$B6,STAFF_DATA[Country],$B$5)</f>
        <v>54</v>
      </c>
      <c r="E6" s="76" t="s">
        <v>8</v>
      </c>
      <c r="F6" s="76">
        <f>I6+L6</f>
        <v>21</v>
      </c>
      <c r="H6" s="78" t="s">
        <v>8</v>
      </c>
      <c r="I6" s="78">
        <f>COUNTIFS(STAFF_DATA[Type],$H6,STAFF_DATA[Country],$H$5)</f>
        <v>11</v>
      </c>
      <c r="K6" s="83" t="s">
        <v>8</v>
      </c>
      <c r="L6" s="83">
        <f>COUNTIFS(STAFF_DATA[Type],$K6,STAFF_DATA[Country],$K5)</f>
        <v>10</v>
      </c>
      <c r="N6" s="84" t="s">
        <v>4</v>
      </c>
      <c r="O6" s="86">
        <f t="shared" ref="O6:Z6" si="2">O12+O18+O24</f>
        <v>0</v>
      </c>
      <c r="P6" s="86">
        <f t="shared" si="2"/>
        <v>2</v>
      </c>
      <c r="Q6" s="86">
        <f t="shared" si="2"/>
        <v>0</v>
      </c>
      <c r="R6" s="86">
        <f t="shared" si="2"/>
        <v>1</v>
      </c>
      <c r="S6" s="86">
        <f t="shared" si="2"/>
        <v>1</v>
      </c>
      <c r="T6" s="86">
        <f t="shared" si="2"/>
        <v>0</v>
      </c>
      <c r="U6" s="86">
        <f t="shared" si="2"/>
        <v>0</v>
      </c>
      <c r="V6" s="86">
        <f t="shared" si="2"/>
        <v>0</v>
      </c>
      <c r="W6" s="86">
        <f t="shared" si="2"/>
        <v>0</v>
      </c>
      <c r="X6" s="86">
        <f t="shared" si="2"/>
        <v>0</v>
      </c>
      <c r="Y6" s="86">
        <f t="shared" si="2"/>
        <v>0</v>
      </c>
      <c r="Z6" s="86">
        <f t="shared" si="2"/>
        <v>0</v>
      </c>
    </row>
    <row r="7" spans="2:26" x14ac:dyDescent="0.25">
      <c r="B7" s="50" t="s">
        <v>9</v>
      </c>
      <c r="C7" s="50">
        <f>COUNTIFS(STAFF_DATA[Type],$B7,STAFF_DATA[Country],$B$5)</f>
        <v>26</v>
      </c>
      <c r="E7" s="76" t="s">
        <v>9</v>
      </c>
      <c r="F7" s="76">
        <f>I7+L7</f>
        <v>17</v>
      </c>
      <c r="H7" s="78" t="s">
        <v>9</v>
      </c>
      <c r="I7" s="78">
        <f>COUNTIFS(STAFF_DATA[Type],$H7,STAFF_DATA[Country],$H$5)</f>
        <v>17</v>
      </c>
      <c r="K7" s="83" t="s">
        <v>9</v>
      </c>
      <c r="L7" s="83">
        <f>COUNTIFS(STAFF_DATA[Type],$K7,STAFF_DATA[Country],#REF!)</f>
        <v>0</v>
      </c>
      <c r="N7" s="84" t="s">
        <v>6</v>
      </c>
      <c r="O7" s="86">
        <f t="shared" ref="O7:Z7" si="3">O13+O19+O25</f>
        <v>1</v>
      </c>
      <c r="P7" s="86">
        <f t="shared" si="3"/>
        <v>2</v>
      </c>
      <c r="Q7" s="86">
        <f t="shared" si="3"/>
        <v>3</v>
      </c>
      <c r="R7" s="86">
        <f t="shared" si="3"/>
        <v>3</v>
      </c>
      <c r="S7" s="86">
        <f t="shared" si="3"/>
        <v>3</v>
      </c>
      <c r="T7" s="86">
        <f t="shared" si="3"/>
        <v>0</v>
      </c>
      <c r="U7" s="86">
        <f t="shared" si="3"/>
        <v>0</v>
      </c>
      <c r="V7" s="86">
        <f t="shared" si="3"/>
        <v>0</v>
      </c>
      <c r="W7" s="86">
        <f t="shared" si="3"/>
        <v>0</v>
      </c>
      <c r="X7" s="86">
        <f t="shared" si="3"/>
        <v>0</v>
      </c>
      <c r="Y7" s="86">
        <f t="shared" si="3"/>
        <v>0</v>
      </c>
      <c r="Z7" s="86">
        <f t="shared" si="3"/>
        <v>0</v>
      </c>
    </row>
    <row r="8" spans="2:26" x14ac:dyDescent="0.25">
      <c r="B8" s="50" t="s">
        <v>10</v>
      </c>
      <c r="C8" s="50">
        <f>COUNTIFS(STAFF_DATA[Type],$B8,STAFF_DATA[Country],$B$5)</f>
        <v>4</v>
      </c>
      <c r="E8" s="76" t="s">
        <v>10</v>
      </c>
      <c r="F8" s="76">
        <f>I8+L8</f>
        <v>7</v>
      </c>
      <c r="H8" s="78" t="s">
        <v>10</v>
      </c>
      <c r="I8" s="78">
        <f>COUNTIFS(STAFF_DATA[Type],$H8,STAFF_DATA[Country],$H$5)</f>
        <v>7</v>
      </c>
      <c r="K8" s="83" t="s">
        <v>10</v>
      </c>
      <c r="L8" s="83">
        <f>COUNTIFS(STAFF_DATA[Type],$K8,STAFF_DATA[Country],$K6)</f>
        <v>0</v>
      </c>
    </row>
    <row r="9" spans="2:26" x14ac:dyDescent="0.25">
      <c r="N9" s="74" t="s">
        <v>68</v>
      </c>
      <c r="O9" s="79">
        <v>46023</v>
      </c>
      <c r="P9" s="79">
        <v>46054</v>
      </c>
      <c r="Q9" s="79">
        <v>46082</v>
      </c>
      <c r="R9" s="79">
        <v>46113</v>
      </c>
      <c r="S9" s="79">
        <v>46143</v>
      </c>
      <c r="T9" s="79">
        <v>46174</v>
      </c>
      <c r="U9" s="79">
        <v>46204</v>
      </c>
      <c r="V9" s="79">
        <v>46235</v>
      </c>
      <c r="W9" s="79">
        <v>46266</v>
      </c>
      <c r="X9" s="79">
        <v>46296</v>
      </c>
      <c r="Y9" s="79">
        <v>46327</v>
      </c>
      <c r="Z9" s="79">
        <v>46357</v>
      </c>
    </row>
    <row r="10" spans="2:26" x14ac:dyDescent="0.25">
      <c r="B10" s="74" t="s">
        <v>288</v>
      </c>
      <c r="C10" s="50"/>
      <c r="H10" s="77" t="s">
        <v>288</v>
      </c>
      <c r="I10" s="78"/>
      <c r="K10" s="81" t="s">
        <v>288</v>
      </c>
      <c r="L10" s="83"/>
      <c r="N10" s="74" t="s">
        <v>5</v>
      </c>
      <c r="O10" s="87">
        <f>COUNTIFS(STAFF_DATA[Jan Movement],$N10,STAFF_DATA[[Country]:[Country]],$N$9)</f>
        <v>1</v>
      </c>
      <c r="P10" s="87">
        <f>COUNTIFS(STAFF_DATA[Feb Movement],$N10,STAFF_DATA[[Country]:[Country]],$N$9)</f>
        <v>1</v>
      </c>
      <c r="Q10" s="87">
        <f>COUNTIFS(STAFF_DATA[Mar Movement],$N10,STAFF_DATA[[Country]:[Country]],$N$9)</f>
        <v>3</v>
      </c>
      <c r="R10" s="87">
        <f>COUNTIFS(STAFF_DATA[Apr Movement],$N10,STAFF_DATA[[Country]:[Country]],$N$9)</f>
        <v>3</v>
      </c>
      <c r="S10" s="87">
        <f>COUNTIFS(STAFF_DATA[May Movement],$N10,STAFF_DATA[[Country]:[Country]],$N$9)</f>
        <v>0</v>
      </c>
      <c r="T10" s="87">
        <f>COUNTIFS(STAFF_DATA[Jun Movement],$N10,STAFF_DATA[[Country]:[Country]],$N$9)</f>
        <v>0</v>
      </c>
      <c r="U10" s="87">
        <f>COUNTIFS(STAFF_DATA[Jul Movement],$N10,STAFF_DATA[[Country]:[Country]],$N$9)</f>
        <v>0</v>
      </c>
      <c r="V10" s="87">
        <f>COUNTIFS(STAFF_DATA[Aug Movement],$N10,STAFF_DATA[[Country]:[Country]],$N$9)</f>
        <v>0</v>
      </c>
      <c r="W10" s="87">
        <f>COUNTIFS(STAFF_DATA[Sep Movement],$N10,STAFF_DATA[[Country]:[Country]],$N$9)</f>
        <v>0</v>
      </c>
      <c r="X10" s="87">
        <f>COUNTIFS(STAFF_DATA[Oct Movement],$N10,STAFF_DATA[[Country]:[Country]],$N$9)</f>
        <v>0</v>
      </c>
      <c r="Y10" s="87">
        <f>COUNTIFS(STAFF_DATA[Nov Movement],$N10,STAFF_DATA[[Country]:[Country]],$N$9)</f>
        <v>0</v>
      </c>
      <c r="Z10" s="87">
        <f>COUNTIFS(STAFF_DATA[Dec Movement],$N10,STAFF_DATA[[Country]:[Country]],$N$9)</f>
        <v>0</v>
      </c>
    </row>
    <row r="11" spans="2:26" x14ac:dyDescent="0.25">
      <c r="B11" s="50" t="s">
        <v>155</v>
      </c>
      <c r="C11" s="50">
        <f>COUNTIF(STAFF_DATA[City],B11)</f>
        <v>3</v>
      </c>
      <c r="H11" s="78" t="s">
        <v>137</v>
      </c>
      <c r="I11" s="78">
        <f>COUNTIF(STAFF_DATA[City],H11)</f>
        <v>20</v>
      </c>
      <c r="K11" s="83" t="s">
        <v>140</v>
      </c>
      <c r="L11" s="83">
        <f>COUNTIF(STAFF_DATA[City],K11)</f>
        <v>13</v>
      </c>
      <c r="N11" s="74" t="s">
        <v>169</v>
      </c>
      <c r="O11" s="87">
        <f>COUNTIFS(STAFF_DATA[Jan Movement],$N11,STAFF_DATA[[Country]:[Country]],$N$9)</f>
        <v>0</v>
      </c>
      <c r="P11" s="87">
        <f>COUNTIFS(STAFF_DATA[Feb Movement],$N11,STAFF_DATA[[Country]:[Country]],$N$9)</f>
        <v>2</v>
      </c>
      <c r="Q11" s="87">
        <f>COUNTIFS(STAFF_DATA[Mar Movement],$N11,STAFF_DATA[[Country]:[Country]],$N$9)</f>
        <v>0</v>
      </c>
      <c r="R11" s="87">
        <f>COUNTIFS(STAFF_DATA[Apr Movement],$N11,STAFF_DATA[[Country]:[Country]],$N$9)</f>
        <v>2</v>
      </c>
      <c r="S11" s="87">
        <f>COUNTIFS(STAFF_DATA[May Movement],$N11,STAFF_DATA[[Country]:[Country]],$N$9)</f>
        <v>1</v>
      </c>
      <c r="T11" s="87">
        <f>COUNTIFS(STAFF_DATA[Jun Movement],$N11,STAFF_DATA[[Country]:[Country]],$N$9)</f>
        <v>0</v>
      </c>
      <c r="U11" s="87">
        <f>COUNTIFS(STAFF_DATA[Jul Movement],$N11,STAFF_DATA[[Country]:[Country]],$N$9)</f>
        <v>0</v>
      </c>
      <c r="V11" s="87">
        <f>COUNTIFS(STAFF_DATA[Aug Movement],$N11,STAFF_DATA[[Country]:[Country]],$N$9)</f>
        <v>0</v>
      </c>
      <c r="W11" s="87">
        <f>COUNTIFS(STAFF_DATA[Sep Movement],$N11,STAFF_DATA[[Country]:[Country]],$N$9)</f>
        <v>0</v>
      </c>
      <c r="X11" s="87">
        <f>COUNTIFS(STAFF_DATA[Oct Movement],$N11,STAFF_DATA[[Country]:[Country]],$N$9)</f>
        <v>0</v>
      </c>
      <c r="Y11" s="87">
        <f>COUNTIFS(STAFF_DATA[Nov Movement],$N11,STAFF_DATA[[Country]:[Country]],$N$9)</f>
        <v>0</v>
      </c>
      <c r="Z11" s="87">
        <f>COUNTIFS(STAFF_DATA[Dec Movement],$N11,STAFF_DATA[[Country]:[Country]],$N$9)</f>
        <v>0</v>
      </c>
    </row>
    <row r="12" spans="2:26" x14ac:dyDescent="0.25">
      <c r="B12" s="50" t="s">
        <v>150</v>
      </c>
      <c r="C12" s="50">
        <f>COUNTIF(STAFF_DATA[City],B12)</f>
        <v>8</v>
      </c>
      <c r="H12" s="78" t="s">
        <v>136</v>
      </c>
      <c r="I12" s="78">
        <f>COUNTIF(STAFF_DATA[City],H12)</f>
        <v>14</v>
      </c>
      <c r="K12" s="83" t="s">
        <v>139</v>
      </c>
      <c r="L12" s="83">
        <f>COUNTIF(STAFF_DATA[City],K12)</f>
        <v>7</v>
      </c>
      <c r="N12" s="74" t="s">
        <v>4</v>
      </c>
      <c r="O12" s="87">
        <f>COUNTIFS(STAFF_DATA[Jan Movement],$N12,STAFF_DATA[[Country]:[Country]],$N$9)</f>
        <v>0</v>
      </c>
      <c r="P12" s="87">
        <f>COUNTIFS(STAFF_DATA[Feb Movement],$N12,STAFF_DATA[[Country]:[Country]],$N$9)</f>
        <v>2</v>
      </c>
      <c r="Q12" s="87">
        <f>COUNTIFS(STAFF_DATA[Mar Movement],$N12,STAFF_DATA[[Country]:[Country]],$N$9)</f>
        <v>0</v>
      </c>
      <c r="R12" s="87">
        <f>COUNTIFS(STAFF_DATA[Apr Movement],$N12,STAFF_DATA[[Country]:[Country]],$N$9)</f>
        <v>1</v>
      </c>
      <c r="S12" s="87">
        <f>COUNTIFS(STAFF_DATA[May Movement],$N12,STAFF_DATA[[Country]:[Country]],$N$9)</f>
        <v>1</v>
      </c>
      <c r="T12" s="87">
        <f>COUNTIFS(STAFF_DATA[Jun Movement],$N12,STAFF_DATA[[Country]:[Country]],$N$9)</f>
        <v>0</v>
      </c>
      <c r="U12" s="87">
        <f>COUNTIFS(STAFF_DATA[Jul Movement],$N12,STAFF_DATA[[Country]:[Country]],$N$9)</f>
        <v>0</v>
      </c>
      <c r="V12" s="87">
        <f>COUNTIFS(STAFF_DATA[Aug Movement],$N12,STAFF_DATA[[Country]:[Country]],$N$9)</f>
        <v>0</v>
      </c>
      <c r="W12" s="87">
        <f>COUNTIFS(STAFF_DATA[Sep Movement],$N12,STAFF_DATA[[Country]:[Country]],$N$9)</f>
        <v>0</v>
      </c>
      <c r="X12" s="87">
        <f>COUNTIFS(STAFF_DATA[Oct Movement],$N12,STAFF_DATA[[Country]:[Country]],$N$9)</f>
        <v>0</v>
      </c>
      <c r="Y12" s="87">
        <f>COUNTIFS(STAFF_DATA[Nov Movement],$N12,STAFF_DATA[[Country]:[Country]],$N$9)</f>
        <v>0</v>
      </c>
      <c r="Z12" s="87">
        <f>COUNTIFS(STAFF_DATA[Dec Movement],$N12,STAFF_DATA[[Country]:[Country]],$N$9)</f>
        <v>0</v>
      </c>
    </row>
    <row r="13" spans="2:26" x14ac:dyDescent="0.25">
      <c r="B13" s="50" t="s">
        <v>158</v>
      </c>
      <c r="C13" s="50">
        <f>COUNTIF(STAFF_DATA[City],B13)</f>
        <v>5</v>
      </c>
      <c r="N13" s="74" t="s">
        <v>6</v>
      </c>
      <c r="O13" s="87">
        <f>COUNTIFS(STAFF_DATA[Jan Movement],$N13,STAFF_DATA[[Country]:[Country]],$N$9)</f>
        <v>1</v>
      </c>
      <c r="P13" s="87">
        <f>COUNTIFS(STAFF_DATA[Feb Movement],$N13,STAFF_DATA[[Country]:[Country]],$N$9)</f>
        <v>2</v>
      </c>
      <c r="Q13" s="87">
        <f>COUNTIFS(STAFF_DATA[Mar Movement],$N13,STAFF_DATA[[Country]:[Country]],$N$9)</f>
        <v>3</v>
      </c>
      <c r="R13" s="87">
        <f>COUNTIFS(STAFF_DATA[Apr Movement],$N13,STAFF_DATA[[Country]:[Country]],$N$9)</f>
        <v>3</v>
      </c>
      <c r="S13" s="87">
        <f>COUNTIFS(STAFF_DATA[May Movement],$N13,STAFF_DATA[[Country]:[Country]],$N$9)</f>
        <v>1</v>
      </c>
      <c r="T13" s="87">
        <f>COUNTIFS(STAFF_DATA[Jun Movement],$N13,STAFF_DATA[[Country]:[Country]],$N$9)</f>
        <v>0</v>
      </c>
      <c r="U13" s="87">
        <f>COUNTIFS(STAFF_DATA[Jul Movement],$N13,STAFF_DATA[[Country]:[Country]],$N$9)</f>
        <v>0</v>
      </c>
      <c r="V13" s="87">
        <f>COUNTIFS(STAFF_DATA[Aug Movement],$N13,STAFF_DATA[[Country]:[Country]],$N$9)</f>
        <v>0</v>
      </c>
      <c r="W13" s="87">
        <f>COUNTIFS(STAFF_DATA[Sep Movement],$N13,STAFF_DATA[[Country]:[Country]],$N$9)</f>
        <v>0</v>
      </c>
      <c r="X13" s="87">
        <f>COUNTIFS(STAFF_DATA[Oct Movement],$N13,STAFF_DATA[[Country]:[Country]],$N$9)</f>
        <v>0</v>
      </c>
      <c r="Y13" s="87">
        <f>COUNTIFS(STAFF_DATA[Nov Movement],$N13,STAFF_DATA[[Country]:[Country]],$N$9)</f>
        <v>0</v>
      </c>
      <c r="Z13" s="87">
        <f>COUNTIFS(STAFF_DATA[Dec Movement],$N13,STAFF_DATA[[Country]:[Country]],$N$9)</f>
        <v>0</v>
      </c>
    </row>
    <row r="14" spans="2:26" x14ac:dyDescent="0.25">
      <c r="B14" s="50" t="s">
        <v>153</v>
      </c>
      <c r="C14" s="50">
        <f>COUNTIF(STAFF_DATA[City],B14)</f>
        <v>6</v>
      </c>
    </row>
    <row r="15" spans="2:26" x14ac:dyDescent="0.25">
      <c r="B15" s="50" t="s">
        <v>149</v>
      </c>
      <c r="C15" s="50">
        <f>COUNTIF(STAFF_DATA[City],B15)</f>
        <v>3</v>
      </c>
      <c r="N15" s="77" t="s">
        <v>69</v>
      </c>
      <c r="O15" s="80">
        <v>46023</v>
      </c>
      <c r="P15" s="80">
        <v>46054</v>
      </c>
      <c r="Q15" s="80">
        <v>46082</v>
      </c>
      <c r="R15" s="80">
        <v>46113</v>
      </c>
      <c r="S15" s="80">
        <v>46143</v>
      </c>
      <c r="T15" s="80">
        <v>46174</v>
      </c>
      <c r="U15" s="80">
        <v>46204</v>
      </c>
      <c r="V15" s="80">
        <v>46235</v>
      </c>
      <c r="W15" s="80">
        <v>46266</v>
      </c>
      <c r="X15" s="80">
        <v>46296</v>
      </c>
      <c r="Y15" s="80">
        <v>46327</v>
      </c>
      <c r="Z15" s="80">
        <v>46357</v>
      </c>
    </row>
    <row r="16" spans="2:26" x14ac:dyDescent="0.25">
      <c r="B16" s="50" t="s">
        <v>160</v>
      </c>
      <c r="C16" s="50">
        <f>COUNTIF(STAFF_DATA[City],B16)</f>
        <v>3</v>
      </c>
      <c r="N16" s="77" t="s">
        <v>5</v>
      </c>
      <c r="O16" s="88">
        <f>COUNTIFS(STAFF_DATA[Jan Movement],$N16,STAFF_DATA[[Country]:[Country]],$N$15)</f>
        <v>3</v>
      </c>
      <c r="P16" s="88">
        <f>COUNTIFS(STAFF_DATA[Feb Movement],$N16,STAFF_DATA[[Country]:[Country]],$N$15)</f>
        <v>2</v>
      </c>
      <c r="Q16" s="88">
        <f>COUNTIFS(STAFF_DATA[Mar Movement],$N16,STAFF_DATA[[Country]:[Country]],$N$15)</f>
        <v>0</v>
      </c>
      <c r="R16" s="88">
        <f>COUNTIFS(STAFF_DATA[Apr Movement],$N16,STAFF_DATA[[Country]:[Country]],$N$15)</f>
        <v>0</v>
      </c>
      <c r="S16" s="88">
        <f>COUNTIFS(STAFF_DATA[May Movement],$N16,STAFF_DATA[[Country]:[Country]],$N$15)</f>
        <v>1</v>
      </c>
      <c r="T16" s="88">
        <f>COUNTIFS(STAFF_DATA[Jun Movement],$N16,STAFF_DATA[[Country]:[Country]],$N$15)</f>
        <v>0</v>
      </c>
      <c r="U16" s="88">
        <f>COUNTIFS(STAFF_DATA[Jul Movement],$N16,STAFF_DATA[[Country]:[Country]],$N$15)</f>
        <v>0</v>
      </c>
      <c r="V16" s="88">
        <f>COUNTIFS(STAFF_DATA[Aug Movement],$N16,STAFF_DATA[[Country]:[Country]],$N$15)</f>
        <v>0</v>
      </c>
      <c r="W16" s="88">
        <f>COUNTIFS(STAFF_DATA[Sep Movement],$N16,STAFF_DATA[[Country]:[Country]],$N$15)</f>
        <v>0</v>
      </c>
      <c r="X16" s="88">
        <f>COUNTIFS(STAFF_DATA[Oct Movement],$N16,STAFF_DATA[[Country]:[Country]],$N$15)</f>
        <v>0</v>
      </c>
      <c r="Y16" s="88">
        <f>COUNTIFS(STAFF_DATA[Nov Movement],$N16,STAFF_DATA[[Country]:[Country]],$N$15)</f>
        <v>0</v>
      </c>
      <c r="Z16" s="88">
        <f>COUNTIFS(STAFF_DATA[Dec Movement],$N16,STAFF_DATA[[Country]:[Country]],$N$15)</f>
        <v>0</v>
      </c>
    </row>
    <row r="17" spans="2:26" x14ac:dyDescent="0.25">
      <c r="B17" s="50" t="s">
        <v>148</v>
      </c>
      <c r="C17" s="50">
        <f>COUNTIF(STAFF_DATA[City],B17)</f>
        <v>8</v>
      </c>
      <c r="N17" s="77" t="s">
        <v>169</v>
      </c>
      <c r="O17" s="88">
        <f>COUNTIFS(STAFF_DATA[Jan Movement],$N17,STAFF_DATA[[Country]:[Country]],$N$15)</f>
        <v>0</v>
      </c>
      <c r="P17" s="88">
        <f>COUNTIFS(STAFF_DATA[Feb Movement],$N17,STAFF_DATA[[Country]:[Country]],$N$15)</f>
        <v>0</v>
      </c>
      <c r="Q17" s="88">
        <f>COUNTIFS(STAFF_DATA[Mar Movement],$N17,STAFF_DATA[[Country]:[Country]],$N$15)</f>
        <v>1</v>
      </c>
      <c r="R17" s="88">
        <f>COUNTIFS(STAFF_DATA[Apr Movement],$N17,STAFF_DATA[[Country]:[Country]],$N$15)</f>
        <v>0</v>
      </c>
      <c r="S17" s="88">
        <f>COUNTIFS(STAFF_DATA[May Movement],$N17,STAFF_DATA[[Country]:[Country]],$N$15)</f>
        <v>0</v>
      </c>
      <c r="T17" s="88">
        <f>COUNTIFS(STAFF_DATA[Jun Movement],$N17,STAFF_DATA[[Country]:[Country]],$N$15)</f>
        <v>0</v>
      </c>
      <c r="U17" s="88">
        <f>COUNTIFS(STAFF_DATA[Jul Movement],$N17,STAFF_DATA[[Country]:[Country]],$N$15)</f>
        <v>0</v>
      </c>
      <c r="V17" s="88">
        <f>COUNTIFS(STAFF_DATA[Aug Movement],$N17,STAFF_DATA[[Country]:[Country]],$N$15)</f>
        <v>0</v>
      </c>
      <c r="W17" s="88">
        <f>COUNTIFS(STAFF_DATA[Sep Movement],$N17,STAFF_DATA[[Country]:[Country]],$N$15)</f>
        <v>0</v>
      </c>
      <c r="X17" s="88">
        <f>COUNTIFS(STAFF_DATA[Oct Movement],$N17,STAFF_DATA[[Country]:[Country]],$N$15)</f>
        <v>0</v>
      </c>
      <c r="Y17" s="88">
        <f>COUNTIFS(STAFF_DATA[Nov Movement],$N17,STAFF_DATA[[Country]:[Country]],$N$15)</f>
        <v>0</v>
      </c>
      <c r="Z17" s="88">
        <f>COUNTIFS(STAFF_DATA[Dec Movement],$N17,STAFF_DATA[[Country]:[Country]],$N$15)</f>
        <v>0</v>
      </c>
    </row>
    <row r="18" spans="2:26" x14ac:dyDescent="0.25">
      <c r="B18" s="50" t="s">
        <v>152</v>
      </c>
      <c r="C18" s="50">
        <f>COUNTIF(STAFF_DATA[City],B18)</f>
        <v>16</v>
      </c>
      <c r="N18" s="77" t="s">
        <v>4</v>
      </c>
      <c r="O18" s="88">
        <f>COUNTIFS(STAFF_DATA[Jan Movement],$N18,STAFF_DATA[[Country]:[Country]],$N$15)</f>
        <v>0</v>
      </c>
      <c r="P18" s="88">
        <f>COUNTIFS(STAFF_DATA[Feb Movement],$N18,STAFF_DATA[[Country]:[Country]],$N$15)</f>
        <v>0</v>
      </c>
      <c r="Q18" s="88">
        <f>COUNTIFS(STAFF_DATA[Mar Movement],$N18,STAFF_DATA[[Country]:[Country]],$N$15)</f>
        <v>0</v>
      </c>
      <c r="R18" s="88">
        <f>COUNTIFS(STAFF_DATA[Apr Movement],$N18,STAFF_DATA[[Country]:[Country]],$N$15)</f>
        <v>0</v>
      </c>
      <c r="S18" s="88">
        <f>COUNTIFS(STAFF_DATA[May Movement],$N18,STAFF_DATA[[Country]:[Country]],$N$15)</f>
        <v>0</v>
      </c>
      <c r="T18" s="88">
        <f>COUNTIFS(STAFF_DATA[Jun Movement],$N18,STAFF_DATA[[Country]:[Country]],$N$15)</f>
        <v>0</v>
      </c>
      <c r="U18" s="88">
        <f>COUNTIFS(STAFF_DATA[Jul Movement],$N18,STAFF_DATA[[Country]:[Country]],$N$15)</f>
        <v>0</v>
      </c>
      <c r="V18" s="88">
        <f>COUNTIFS(STAFF_DATA[Aug Movement],$N18,STAFF_DATA[[Country]:[Country]],$N$15)</f>
        <v>0</v>
      </c>
      <c r="W18" s="88">
        <f>COUNTIFS(STAFF_DATA[Sep Movement],$N18,STAFF_DATA[[Country]:[Country]],$N$15)</f>
        <v>0</v>
      </c>
      <c r="X18" s="88">
        <f>COUNTIFS(STAFF_DATA[Oct Movement],$N18,STAFF_DATA[[Country]:[Country]],$N$15)</f>
        <v>0</v>
      </c>
      <c r="Y18" s="88">
        <f>COUNTIFS(STAFF_DATA[Nov Movement],$N18,STAFF_DATA[[Country]:[Country]],$N$15)</f>
        <v>0</v>
      </c>
      <c r="Z18" s="88">
        <f>COUNTIFS(STAFF_DATA[Dec Movement],$N18,STAFF_DATA[[Country]:[Country]],$N$15)</f>
        <v>0</v>
      </c>
    </row>
    <row r="19" spans="2:26" x14ac:dyDescent="0.25">
      <c r="B19" s="50" t="s">
        <v>144</v>
      </c>
      <c r="C19" s="50">
        <f>COUNTIF(STAFF_DATA[City],B19)</f>
        <v>11</v>
      </c>
      <c r="N19" s="77" t="s">
        <v>6</v>
      </c>
      <c r="O19" s="88">
        <f>COUNTIFS(STAFF_DATA[Jan Movement],$N19,STAFF_DATA[[Country]:[Country]],$N$15)</f>
        <v>0</v>
      </c>
      <c r="P19" s="88">
        <f>COUNTIFS(STAFF_DATA[Feb Movement],$N19,STAFF_DATA[[Country]:[Country]],$N$15)</f>
        <v>0</v>
      </c>
      <c r="Q19" s="88">
        <f>COUNTIFS(STAFF_DATA[Mar Movement],$N19,STAFF_DATA[[Country]:[Country]],$N$15)</f>
        <v>0</v>
      </c>
      <c r="R19" s="88">
        <f>COUNTIFS(STAFF_DATA[Apr Movement],$N19,STAFF_DATA[[Country]:[Country]],$N$15)</f>
        <v>0</v>
      </c>
      <c r="S19" s="88">
        <f>COUNTIFS(STAFF_DATA[May Movement],$N19,STAFF_DATA[[Country]:[Country]],$N$15)</f>
        <v>2</v>
      </c>
      <c r="T19" s="88">
        <f>COUNTIFS(STAFF_DATA[Jun Movement],$N19,STAFF_DATA[[Country]:[Country]],$N$15)</f>
        <v>0</v>
      </c>
      <c r="U19" s="88">
        <f>COUNTIFS(STAFF_DATA[Jul Movement],$N19,STAFF_DATA[[Country]:[Country]],$N$15)</f>
        <v>0</v>
      </c>
      <c r="V19" s="88">
        <f>COUNTIFS(STAFF_DATA[Aug Movement],$N19,STAFF_DATA[[Country]:[Country]],$N$15)</f>
        <v>0</v>
      </c>
      <c r="W19" s="88">
        <f>COUNTIFS(STAFF_DATA[Sep Movement],$N19,STAFF_DATA[[Country]:[Country]],$N$15)</f>
        <v>0</v>
      </c>
      <c r="X19" s="88">
        <f>COUNTIFS(STAFF_DATA[Oct Movement],$N19,STAFF_DATA[[Country]:[Country]],$N$15)</f>
        <v>0</v>
      </c>
      <c r="Y19" s="88">
        <f>COUNTIFS(STAFF_DATA[Nov Movement],$N19,STAFF_DATA[[Country]:[Country]],$N$15)</f>
        <v>0</v>
      </c>
      <c r="Z19" s="88">
        <f>COUNTIFS(STAFF_DATA[Dec Movement],$N19,STAFF_DATA[[Country]:[Country]],$N$15)</f>
        <v>0</v>
      </c>
    </row>
    <row r="20" spans="2:26" x14ac:dyDescent="0.25">
      <c r="B20" s="50" t="s">
        <v>157</v>
      </c>
      <c r="C20" s="50">
        <f>COUNTIF(STAFF_DATA[City],B20)</f>
        <v>5</v>
      </c>
    </row>
    <row r="21" spans="2:26" x14ac:dyDescent="0.25">
      <c r="B21" s="50" t="s">
        <v>143</v>
      </c>
      <c r="C21" s="50">
        <f>COUNTIF(STAFF_DATA[City],B21)</f>
        <v>11</v>
      </c>
      <c r="N21" s="81" t="s">
        <v>70</v>
      </c>
      <c r="O21" s="82">
        <v>46023</v>
      </c>
      <c r="P21" s="82">
        <v>46054</v>
      </c>
      <c r="Q21" s="82">
        <v>46082</v>
      </c>
      <c r="R21" s="82">
        <v>46113</v>
      </c>
      <c r="S21" s="82">
        <v>46143</v>
      </c>
      <c r="T21" s="82">
        <v>46174</v>
      </c>
      <c r="U21" s="82">
        <v>46204</v>
      </c>
      <c r="V21" s="82">
        <v>46235</v>
      </c>
      <c r="W21" s="82">
        <v>46266</v>
      </c>
      <c r="X21" s="82">
        <v>46296</v>
      </c>
      <c r="Y21" s="82">
        <v>46327</v>
      </c>
      <c r="Z21" s="82">
        <v>46357</v>
      </c>
    </row>
    <row r="22" spans="2:26" x14ac:dyDescent="0.25">
      <c r="B22" s="50" t="s">
        <v>146</v>
      </c>
      <c r="C22" s="50">
        <f>COUNTIF(STAFF_DATA[City],B22)</f>
        <v>6</v>
      </c>
      <c r="N22" s="81" t="s">
        <v>5</v>
      </c>
      <c r="O22" s="89">
        <f>COUNTIFS(STAFF_DATA[Jan Movement],$N22,STAFF_DATA[[Country]:[Country]],$N$21)</f>
        <v>0</v>
      </c>
      <c r="P22" s="89">
        <f>COUNTIFS(STAFF_DATA[Feb Movement],$N22,STAFF_DATA[[Country]:[Country]],$N$21)</f>
        <v>0</v>
      </c>
      <c r="Q22" s="89">
        <f>COUNTIFS(STAFF_DATA[Mar Movement],$N22,STAFF_DATA[[Country]:[Country]],$N$21)</f>
        <v>0</v>
      </c>
      <c r="R22" s="89">
        <f>COUNTIFS(STAFF_DATA[Apr Movement],$N22,STAFF_DATA[[Country]:[Country]],$N$21)</f>
        <v>0</v>
      </c>
      <c r="S22" s="89">
        <f>COUNTIFS(STAFF_DATA[May Movement],$N22,STAFF_DATA[[Country]:[Country]],$N$21)</f>
        <v>0</v>
      </c>
      <c r="T22" s="89">
        <f>COUNTIFS(STAFF_DATA[Jun Movement],$N22,STAFF_DATA[[Country]:[Country]],$N$21)</f>
        <v>0</v>
      </c>
      <c r="U22" s="89">
        <f>COUNTIFS(STAFF_DATA[Jul Movement],$N22,STAFF_DATA[[Country]:[Country]],$N$21)</f>
        <v>0</v>
      </c>
      <c r="V22" s="89">
        <f>COUNTIFS(STAFF_DATA[Aug Movement],$N22,STAFF_DATA[[Country]:[Country]],$N$21)</f>
        <v>0</v>
      </c>
      <c r="W22" s="89">
        <f>COUNTIFS(STAFF_DATA[Sep Movement],$N22,STAFF_DATA[[Country]:[Country]],$N$21)</f>
        <v>0</v>
      </c>
      <c r="X22" s="89">
        <f>COUNTIFS(STAFF_DATA[Oct Movement],$N22,STAFF_DATA[[Country]:[Country]],$N$21)</f>
        <v>0</v>
      </c>
      <c r="Y22" s="89">
        <f>COUNTIFS(STAFF_DATA[Nov Movement],$N22,STAFF_DATA[[Country]:[Country]],$N$21)</f>
        <v>0</v>
      </c>
      <c r="Z22" s="89">
        <f>COUNTIFS(STAFF_DATA[Dec Movement],$N22,STAFF_DATA[[Country]:[Country]],$N$21)</f>
        <v>0</v>
      </c>
    </row>
    <row r="23" spans="2:26" x14ac:dyDescent="0.25">
      <c r="N23" s="81" t="s">
        <v>169</v>
      </c>
      <c r="O23" s="89">
        <f>COUNTIFS(STAFF_DATA[Jan Movement],$N23,STAFF_DATA[[Country]:[Country]],$N$21)</f>
        <v>0</v>
      </c>
      <c r="P23" s="89">
        <f>COUNTIFS(STAFF_DATA[Feb Movement],$N23,STAFF_DATA[[Country]:[Country]],$N$21)</f>
        <v>0</v>
      </c>
      <c r="Q23" s="89">
        <f>COUNTIFS(STAFF_DATA[Mar Movement],$N23,STAFF_DATA[[Country]:[Country]],$N$21)</f>
        <v>0</v>
      </c>
      <c r="R23" s="89">
        <f>COUNTIFS(STAFF_DATA[Apr Movement],$N23,STAFF_DATA[[Country]:[Country]],$N$21)</f>
        <v>0</v>
      </c>
      <c r="S23" s="89">
        <f>COUNTIFS(STAFF_DATA[May Movement],$N23,STAFF_DATA[[Country]:[Country]],$N$21)</f>
        <v>0</v>
      </c>
      <c r="T23" s="89">
        <f>COUNTIFS(STAFF_DATA[Jun Movement],$N23,STAFF_DATA[[Country]:[Country]],$N$21)</f>
        <v>0</v>
      </c>
      <c r="U23" s="89">
        <f>COUNTIFS(STAFF_DATA[Jul Movement],$N23,STAFF_DATA[[Country]:[Country]],$N$21)</f>
        <v>0</v>
      </c>
      <c r="V23" s="89">
        <f>COUNTIFS(STAFF_DATA[Aug Movement],$N23,STAFF_DATA[[Country]:[Country]],$N$21)</f>
        <v>0</v>
      </c>
      <c r="W23" s="89">
        <f>COUNTIFS(STAFF_DATA[Sep Movement],$N23,STAFF_DATA[[Country]:[Country]],$N$21)</f>
        <v>0</v>
      </c>
      <c r="X23" s="89">
        <f>COUNTIFS(STAFF_DATA[Oct Movement],$N23,STAFF_DATA[[Country]:[Country]],$N$21)</f>
        <v>0</v>
      </c>
      <c r="Y23" s="89">
        <f>COUNTIFS(STAFF_DATA[Nov Movement],$N23,STAFF_DATA[[Country]:[Country]],$N$21)</f>
        <v>0</v>
      </c>
      <c r="Z23" s="89">
        <f>COUNTIFS(STAFF_DATA[Dec Movement],$N23,STAFF_DATA[[Country]:[Country]],$N$21)</f>
        <v>0</v>
      </c>
    </row>
    <row r="24" spans="2:26" x14ac:dyDescent="0.25">
      <c r="N24" s="81" t="s">
        <v>4</v>
      </c>
      <c r="O24" s="89">
        <f>COUNTIFS(STAFF_DATA[Jan Movement],$N24,STAFF_DATA[[Country]:[Country]],$N$21)</f>
        <v>0</v>
      </c>
      <c r="P24" s="89">
        <f>COUNTIFS(STAFF_DATA[Feb Movement],$N24,STAFF_DATA[[Country]:[Country]],$N$21)</f>
        <v>0</v>
      </c>
      <c r="Q24" s="89">
        <f>COUNTIFS(STAFF_DATA[Mar Movement],$N24,STAFF_DATA[[Country]:[Country]],$N$21)</f>
        <v>0</v>
      </c>
      <c r="R24" s="89">
        <f>COUNTIFS(STAFF_DATA[Apr Movement],$N24,STAFF_DATA[[Country]:[Country]],$N$21)</f>
        <v>0</v>
      </c>
      <c r="S24" s="89">
        <f>COUNTIFS(STAFF_DATA[May Movement],$N24,STAFF_DATA[[Country]:[Country]],$N$21)</f>
        <v>0</v>
      </c>
      <c r="T24" s="89">
        <f>COUNTIFS(STAFF_DATA[Jun Movement],$N24,STAFF_DATA[[Country]:[Country]],$N$21)</f>
        <v>0</v>
      </c>
      <c r="U24" s="89">
        <f>COUNTIFS(STAFF_DATA[Jul Movement],$N24,STAFF_DATA[[Country]:[Country]],$N$21)</f>
        <v>0</v>
      </c>
      <c r="V24" s="89">
        <f>COUNTIFS(STAFF_DATA[Aug Movement],$N24,STAFF_DATA[[Country]:[Country]],$N$21)</f>
        <v>0</v>
      </c>
      <c r="W24" s="89">
        <f>COUNTIFS(STAFF_DATA[Sep Movement],$N24,STAFF_DATA[[Country]:[Country]],$N$21)</f>
        <v>0</v>
      </c>
      <c r="X24" s="89">
        <f>COUNTIFS(STAFF_DATA[Oct Movement],$N24,STAFF_DATA[[Country]:[Country]],$N$21)</f>
        <v>0</v>
      </c>
      <c r="Y24" s="89">
        <f>COUNTIFS(STAFF_DATA[Nov Movement],$N24,STAFF_DATA[[Country]:[Country]],$N$21)</f>
        <v>0</v>
      </c>
      <c r="Z24" s="89">
        <f>COUNTIFS(STAFF_DATA[Dec Movement],$N24,STAFF_DATA[[Country]:[Country]],$N$21)</f>
        <v>0</v>
      </c>
    </row>
    <row r="25" spans="2:26" x14ac:dyDescent="0.25">
      <c r="N25" s="81" t="s">
        <v>6</v>
      </c>
      <c r="O25" s="89">
        <f>COUNTIFS(STAFF_DATA[Jan Movement],$N25,STAFF_DATA[[Country]:[Country]],$N$21)</f>
        <v>0</v>
      </c>
      <c r="P25" s="89">
        <f>COUNTIFS(STAFF_DATA[Feb Movement],$N25,STAFF_DATA[[Country]:[Country]],$N$21)</f>
        <v>0</v>
      </c>
      <c r="Q25" s="89">
        <f>COUNTIFS(STAFF_DATA[Mar Movement],$N25,STAFF_DATA[[Country]:[Country]],$N$21)</f>
        <v>0</v>
      </c>
      <c r="R25" s="89">
        <f>COUNTIFS(STAFF_DATA[Apr Movement],$N25,STAFF_DATA[[Country]:[Country]],$N$21)</f>
        <v>0</v>
      </c>
      <c r="S25" s="89">
        <f>COUNTIFS(STAFF_DATA[May Movement],$N25,STAFF_DATA[[Country]:[Country]],$N$21)</f>
        <v>0</v>
      </c>
      <c r="T25" s="89">
        <f>COUNTIFS(STAFF_DATA[Jun Movement],$N25,STAFF_DATA[[Country]:[Country]],$N$21)</f>
        <v>0</v>
      </c>
      <c r="U25" s="89">
        <f>COUNTIFS(STAFF_DATA[Jul Movement],$N25,STAFF_DATA[[Country]:[Country]],$N$21)</f>
        <v>0</v>
      </c>
      <c r="V25" s="89">
        <f>COUNTIFS(STAFF_DATA[Aug Movement],$N25,STAFF_DATA[[Country]:[Country]],$N$21)</f>
        <v>0</v>
      </c>
      <c r="W25" s="89">
        <f>COUNTIFS(STAFF_DATA[Sep Movement],$N25,STAFF_DATA[[Country]:[Country]],$N$21)</f>
        <v>0</v>
      </c>
      <c r="X25" s="89">
        <f>COUNTIFS(STAFF_DATA[Oct Movement],$N25,STAFF_DATA[[Country]:[Country]],$N$21)</f>
        <v>0</v>
      </c>
      <c r="Y25" s="89">
        <f>COUNTIFS(STAFF_DATA[Nov Movement],$N25,STAFF_DATA[[Country]:[Country]],$N$21)</f>
        <v>0</v>
      </c>
      <c r="Z25" s="89">
        <f>COUNTIFS(STAFF_DATA[Dec Movement],$N25,STAFF_DATA[[Country]:[Country]],$N$21)</f>
        <v>0</v>
      </c>
    </row>
  </sheetData>
  <sheetProtection algorithmName="SHA-512" hashValue="inbmc2Pdu9KtxEuExflgJzr4vAkjMWgKL8pYArZvNwEVq0BFyPfZv0nIfFQ5qL86lKbcUYI605+IpT7JiC+Sbg==" saltValue="LuoNfR/EdX7d3fFJPkXiKw==" spinCount="100000" sheet="1" objects="1" scenarios="1" selectLockedCells="1" selectUnlockedCells="1"/>
  <sortState xmlns:xlrd2="http://schemas.microsoft.com/office/spreadsheetml/2017/richdata2" ref="B11:B109">
    <sortCondition ref="B11:B109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709B5-DCC4-4F1A-8014-40A983FF7718}">
  <sheetPr>
    <tabColor theme="4" tint="0.39997558519241921"/>
  </sheetPr>
  <dimension ref="B1:Q60"/>
  <sheetViews>
    <sheetView workbookViewId="0">
      <selection activeCell="P17" sqref="P17"/>
    </sheetView>
  </sheetViews>
  <sheetFormatPr defaultRowHeight="15" x14ac:dyDescent="0.25"/>
  <cols>
    <col min="1" max="1" width="9.140625" style="10"/>
    <col min="2" max="2" width="13.140625" style="10" bestFit="1" customWidth="1"/>
    <col min="3" max="3" width="10.28515625" style="10" bestFit="1" customWidth="1"/>
    <col min="4" max="16" width="15.28515625" style="10" customWidth="1"/>
    <col min="17" max="16384" width="9.140625" style="10"/>
  </cols>
  <sheetData>
    <row r="1" spans="2:17" ht="15.75" thickBot="1" x14ac:dyDescent="0.3"/>
    <row r="2" spans="2:17" x14ac:dyDescent="0.25">
      <c r="B2" s="109" t="s">
        <v>181</v>
      </c>
      <c r="C2" s="110"/>
      <c r="D2" s="111">
        <f>Reference!D5</f>
        <v>46023</v>
      </c>
      <c r="E2" s="111">
        <f>Reference!E5</f>
        <v>46054</v>
      </c>
      <c r="F2" s="111">
        <f>Reference!F5</f>
        <v>46082</v>
      </c>
      <c r="G2" s="111">
        <f>Reference!G5</f>
        <v>46113</v>
      </c>
      <c r="H2" s="111">
        <f>Reference!H5</f>
        <v>46143</v>
      </c>
      <c r="I2" s="111">
        <f>Reference!I5</f>
        <v>46174</v>
      </c>
      <c r="J2" s="111">
        <f>Reference!J5</f>
        <v>46204</v>
      </c>
      <c r="K2" s="111">
        <f>Reference!K5</f>
        <v>46235</v>
      </c>
      <c r="L2" s="111">
        <f>Reference!L5</f>
        <v>46266</v>
      </c>
      <c r="M2" s="111">
        <f>Reference!M5</f>
        <v>46296</v>
      </c>
      <c r="N2" s="111">
        <f>Reference!N5</f>
        <v>46327</v>
      </c>
      <c r="O2" s="111">
        <f>Reference!O5</f>
        <v>46357</v>
      </c>
      <c r="P2" s="112" t="s">
        <v>181</v>
      </c>
    </row>
    <row r="3" spans="2:17" x14ac:dyDescent="0.25">
      <c r="B3" s="113" t="s">
        <v>68</v>
      </c>
      <c r="C3" s="114" t="s">
        <v>8</v>
      </c>
      <c r="D3" s="115">
        <f>D15+D27+D39+D51</f>
        <v>750000</v>
      </c>
      <c r="E3" s="115">
        <f t="shared" ref="E3:O3" si="0">E15+E27+E39+E51</f>
        <v>750000</v>
      </c>
      <c r="F3" s="115">
        <f t="shared" si="0"/>
        <v>750000</v>
      </c>
      <c r="G3" s="115">
        <f t="shared" si="0"/>
        <v>750000</v>
      </c>
      <c r="H3" s="115">
        <f t="shared" si="0"/>
        <v>750000</v>
      </c>
      <c r="I3" s="115">
        <f t="shared" si="0"/>
        <v>750000</v>
      </c>
      <c r="J3" s="115">
        <f t="shared" si="0"/>
        <v>750000</v>
      </c>
      <c r="K3" s="115">
        <f t="shared" si="0"/>
        <v>750000</v>
      </c>
      <c r="L3" s="115">
        <f t="shared" si="0"/>
        <v>750000</v>
      </c>
      <c r="M3" s="115">
        <f t="shared" si="0"/>
        <v>750000</v>
      </c>
      <c r="N3" s="115">
        <f t="shared" si="0"/>
        <v>750000</v>
      </c>
      <c r="O3" s="115">
        <f t="shared" si="0"/>
        <v>750000</v>
      </c>
      <c r="P3" s="116">
        <f>SUM(D3:O3)</f>
        <v>9000000</v>
      </c>
    </row>
    <row r="4" spans="2:17" x14ac:dyDescent="0.25">
      <c r="B4" s="113" t="s">
        <v>281</v>
      </c>
      <c r="C4" s="114" t="s">
        <v>8</v>
      </c>
      <c r="D4" s="115">
        <f t="shared" ref="D4:O4" si="1">D16+D28+D40+D52</f>
        <v>125416.66666666667</v>
      </c>
      <c r="E4" s="115">
        <f t="shared" si="1"/>
        <v>125416.66666666667</v>
      </c>
      <c r="F4" s="115">
        <f t="shared" si="1"/>
        <v>125416.66666666667</v>
      </c>
      <c r="G4" s="115">
        <f t="shared" si="1"/>
        <v>125416.66666666667</v>
      </c>
      <c r="H4" s="115">
        <f t="shared" si="1"/>
        <v>125416.66666666667</v>
      </c>
      <c r="I4" s="115">
        <f t="shared" si="1"/>
        <v>125416.66666666667</v>
      </c>
      <c r="J4" s="115">
        <f t="shared" si="1"/>
        <v>125416.66666666667</v>
      </c>
      <c r="K4" s="115">
        <f t="shared" si="1"/>
        <v>125416.66666666667</v>
      </c>
      <c r="L4" s="115">
        <f t="shared" si="1"/>
        <v>125416.66666666667</v>
      </c>
      <c r="M4" s="115">
        <f t="shared" si="1"/>
        <v>125416.66666666667</v>
      </c>
      <c r="N4" s="115">
        <f t="shared" si="1"/>
        <v>125416.66666666667</v>
      </c>
      <c r="O4" s="115">
        <f t="shared" si="1"/>
        <v>125416.66666666667</v>
      </c>
      <c r="P4" s="116">
        <f t="shared" ref="P4:P11" si="2">SUM(D4:O4)</f>
        <v>1505000.0000000002</v>
      </c>
    </row>
    <row r="5" spans="2:17" x14ac:dyDescent="0.25">
      <c r="B5" s="113" t="s">
        <v>68</v>
      </c>
      <c r="C5" s="114" t="s">
        <v>9</v>
      </c>
      <c r="D5" s="115">
        <f t="shared" ref="D5:O5" si="3">D17+D29+D41+D53</f>
        <v>217916.66666666669</v>
      </c>
      <c r="E5" s="115">
        <f t="shared" si="3"/>
        <v>217916.66666666669</v>
      </c>
      <c r="F5" s="115">
        <f t="shared" si="3"/>
        <v>217916.66666666669</v>
      </c>
      <c r="G5" s="115">
        <f t="shared" si="3"/>
        <v>217916.66666666669</v>
      </c>
      <c r="H5" s="115">
        <f t="shared" si="3"/>
        <v>217916.66666666669</v>
      </c>
      <c r="I5" s="115">
        <f t="shared" si="3"/>
        <v>217916.66666666669</v>
      </c>
      <c r="J5" s="115">
        <f t="shared" si="3"/>
        <v>217916.66666666669</v>
      </c>
      <c r="K5" s="115">
        <f t="shared" si="3"/>
        <v>217916.66666666669</v>
      </c>
      <c r="L5" s="115">
        <f t="shared" si="3"/>
        <v>217916.66666666669</v>
      </c>
      <c r="M5" s="115">
        <f t="shared" si="3"/>
        <v>217916.66666666669</v>
      </c>
      <c r="N5" s="115">
        <f t="shared" si="3"/>
        <v>217916.66666666669</v>
      </c>
      <c r="O5" s="115">
        <f t="shared" si="3"/>
        <v>217916.66666666669</v>
      </c>
      <c r="P5" s="116">
        <f t="shared" si="2"/>
        <v>2615000</v>
      </c>
    </row>
    <row r="6" spans="2:17" x14ac:dyDescent="0.25">
      <c r="B6" s="113" t="s">
        <v>281</v>
      </c>
      <c r="C6" s="114" t="s">
        <v>9</v>
      </c>
      <c r="D6" s="115">
        <f t="shared" ref="D6:O6" si="4">D18+D30+D42+D54</f>
        <v>77500</v>
      </c>
      <c r="E6" s="115">
        <f t="shared" si="4"/>
        <v>77500</v>
      </c>
      <c r="F6" s="115">
        <f t="shared" si="4"/>
        <v>77500</v>
      </c>
      <c r="G6" s="115">
        <f t="shared" si="4"/>
        <v>77500</v>
      </c>
      <c r="H6" s="115">
        <f t="shared" si="4"/>
        <v>77500</v>
      </c>
      <c r="I6" s="115">
        <f t="shared" si="4"/>
        <v>77500</v>
      </c>
      <c r="J6" s="115">
        <f t="shared" si="4"/>
        <v>77500</v>
      </c>
      <c r="K6" s="115">
        <f t="shared" si="4"/>
        <v>77500</v>
      </c>
      <c r="L6" s="115">
        <f t="shared" si="4"/>
        <v>77500</v>
      </c>
      <c r="M6" s="115">
        <f t="shared" si="4"/>
        <v>77500</v>
      </c>
      <c r="N6" s="115">
        <f t="shared" si="4"/>
        <v>77500</v>
      </c>
      <c r="O6" s="115">
        <f t="shared" si="4"/>
        <v>77500</v>
      </c>
      <c r="P6" s="116">
        <f t="shared" si="2"/>
        <v>930000</v>
      </c>
    </row>
    <row r="7" spans="2:17" x14ac:dyDescent="0.25">
      <c r="B7" s="113" t="s">
        <v>68</v>
      </c>
      <c r="C7" s="114" t="s">
        <v>10</v>
      </c>
      <c r="D7" s="115">
        <f t="shared" ref="D7:O7" si="5">D19+D31+D43+D55</f>
        <v>43750</v>
      </c>
      <c r="E7" s="115">
        <f t="shared" si="5"/>
        <v>43750</v>
      </c>
      <c r="F7" s="115">
        <f t="shared" si="5"/>
        <v>43750</v>
      </c>
      <c r="G7" s="115">
        <f t="shared" si="5"/>
        <v>43750</v>
      </c>
      <c r="H7" s="115">
        <f t="shared" si="5"/>
        <v>43750</v>
      </c>
      <c r="I7" s="115">
        <f t="shared" si="5"/>
        <v>43750</v>
      </c>
      <c r="J7" s="115">
        <f t="shared" si="5"/>
        <v>43750</v>
      </c>
      <c r="K7" s="115">
        <f t="shared" si="5"/>
        <v>43750</v>
      </c>
      <c r="L7" s="115">
        <f t="shared" si="5"/>
        <v>43750</v>
      </c>
      <c r="M7" s="115">
        <f t="shared" si="5"/>
        <v>43750</v>
      </c>
      <c r="N7" s="115">
        <f t="shared" si="5"/>
        <v>43750</v>
      </c>
      <c r="O7" s="115">
        <f t="shared" si="5"/>
        <v>43750</v>
      </c>
      <c r="P7" s="116">
        <f t="shared" si="2"/>
        <v>525000</v>
      </c>
    </row>
    <row r="8" spans="2:17" x14ac:dyDescent="0.25">
      <c r="B8" s="113" t="s">
        <v>281</v>
      </c>
      <c r="C8" s="114" t="s">
        <v>10</v>
      </c>
      <c r="D8" s="115">
        <f t="shared" ref="D8:O8" si="6">D20+D32+D44+D56</f>
        <v>59650</v>
      </c>
      <c r="E8" s="115">
        <f t="shared" si="6"/>
        <v>59650</v>
      </c>
      <c r="F8" s="115">
        <f t="shared" si="6"/>
        <v>59650</v>
      </c>
      <c r="G8" s="115">
        <f t="shared" si="6"/>
        <v>59650</v>
      </c>
      <c r="H8" s="115">
        <f t="shared" si="6"/>
        <v>59650</v>
      </c>
      <c r="I8" s="115">
        <f t="shared" si="6"/>
        <v>59650</v>
      </c>
      <c r="J8" s="115">
        <f t="shared" si="6"/>
        <v>59650</v>
      </c>
      <c r="K8" s="115">
        <f t="shared" si="6"/>
        <v>59650</v>
      </c>
      <c r="L8" s="115">
        <f t="shared" si="6"/>
        <v>59650</v>
      </c>
      <c r="M8" s="115">
        <f t="shared" si="6"/>
        <v>59650</v>
      </c>
      <c r="N8" s="115">
        <f t="shared" si="6"/>
        <v>59650</v>
      </c>
      <c r="O8" s="115">
        <f t="shared" si="6"/>
        <v>59650</v>
      </c>
      <c r="P8" s="116">
        <f t="shared" si="2"/>
        <v>715800</v>
      </c>
    </row>
    <row r="9" spans="2:17" x14ac:dyDescent="0.25">
      <c r="B9" s="117"/>
      <c r="C9" s="114" t="s">
        <v>166</v>
      </c>
      <c r="D9" s="115">
        <f t="shared" ref="D9:O9" si="7">D21+D33+D45+D57</f>
        <v>366666.66666666669</v>
      </c>
      <c r="E9" s="115">
        <f t="shared" si="7"/>
        <v>366666.66666666669</v>
      </c>
      <c r="F9" s="115">
        <f t="shared" si="7"/>
        <v>366666.66666666669</v>
      </c>
      <c r="G9" s="115">
        <f t="shared" si="7"/>
        <v>366666.66666666669</v>
      </c>
      <c r="H9" s="115">
        <f t="shared" si="7"/>
        <v>366666.66666666669</v>
      </c>
      <c r="I9" s="115">
        <f t="shared" si="7"/>
        <v>366666.66666666669</v>
      </c>
      <c r="J9" s="115">
        <f t="shared" si="7"/>
        <v>366666.66666666669</v>
      </c>
      <c r="K9" s="115">
        <f t="shared" si="7"/>
        <v>366666.66666666669</v>
      </c>
      <c r="L9" s="115">
        <f t="shared" si="7"/>
        <v>366666.66666666669</v>
      </c>
      <c r="M9" s="115">
        <f t="shared" si="7"/>
        <v>366666.66666666669</v>
      </c>
      <c r="N9" s="115">
        <f t="shared" si="7"/>
        <v>366666.66666666669</v>
      </c>
      <c r="O9" s="115">
        <f t="shared" si="7"/>
        <v>366666.66666666669</v>
      </c>
      <c r="P9" s="116">
        <f t="shared" si="2"/>
        <v>4399999.9999999991</v>
      </c>
    </row>
    <row r="10" spans="2:17" x14ac:dyDescent="0.25">
      <c r="B10" s="117"/>
      <c r="C10" s="114" t="s">
        <v>1</v>
      </c>
      <c r="D10" s="115">
        <f t="shared" ref="D10:O10" si="8">D22+D34+D46+D58</f>
        <v>135416.66666666669</v>
      </c>
      <c r="E10" s="115">
        <f t="shared" si="8"/>
        <v>135416.66666666669</v>
      </c>
      <c r="F10" s="115">
        <f t="shared" si="8"/>
        <v>135416.66666666669</v>
      </c>
      <c r="G10" s="115">
        <f t="shared" si="8"/>
        <v>135416.66666666669</v>
      </c>
      <c r="H10" s="115">
        <f t="shared" si="8"/>
        <v>135416.66666666669</v>
      </c>
      <c r="I10" s="115">
        <f t="shared" si="8"/>
        <v>135416.66666666669</v>
      </c>
      <c r="J10" s="115">
        <f t="shared" si="8"/>
        <v>135416.66666666669</v>
      </c>
      <c r="K10" s="115">
        <f t="shared" si="8"/>
        <v>135416.66666666669</v>
      </c>
      <c r="L10" s="115">
        <f t="shared" si="8"/>
        <v>135416.66666666669</v>
      </c>
      <c r="M10" s="115">
        <f t="shared" si="8"/>
        <v>135416.66666666669</v>
      </c>
      <c r="N10" s="115">
        <f t="shared" si="8"/>
        <v>135416.66666666669</v>
      </c>
      <c r="O10" s="115">
        <f t="shared" si="8"/>
        <v>135416.66666666669</v>
      </c>
      <c r="P10" s="116">
        <f t="shared" si="2"/>
        <v>1625000.0000000007</v>
      </c>
    </row>
    <row r="11" spans="2:17" ht="15.75" thickBot="1" x14ac:dyDescent="0.3">
      <c r="B11" s="117"/>
      <c r="C11" s="114" t="s">
        <v>0</v>
      </c>
      <c r="D11" s="108">
        <f t="shared" ref="D11:O11" si="9">D23+D35+D47+D59</f>
        <v>380000</v>
      </c>
      <c r="E11" s="108">
        <f t="shared" si="9"/>
        <v>380000</v>
      </c>
      <c r="F11" s="108">
        <f t="shared" si="9"/>
        <v>380000</v>
      </c>
      <c r="G11" s="108">
        <f t="shared" si="9"/>
        <v>380000</v>
      </c>
      <c r="H11" s="108">
        <f t="shared" si="9"/>
        <v>380000</v>
      </c>
      <c r="I11" s="108">
        <f t="shared" si="9"/>
        <v>380000</v>
      </c>
      <c r="J11" s="108">
        <f t="shared" si="9"/>
        <v>380000</v>
      </c>
      <c r="K11" s="108">
        <f t="shared" si="9"/>
        <v>380000</v>
      </c>
      <c r="L11" s="108">
        <f t="shared" si="9"/>
        <v>380000</v>
      </c>
      <c r="M11" s="108">
        <f t="shared" si="9"/>
        <v>380000</v>
      </c>
      <c r="N11" s="108">
        <f t="shared" si="9"/>
        <v>380000</v>
      </c>
      <c r="O11" s="108">
        <f t="shared" si="9"/>
        <v>380000</v>
      </c>
      <c r="P11" s="118">
        <f t="shared" si="2"/>
        <v>4560000</v>
      </c>
    </row>
    <row r="12" spans="2:17" ht="16.5" thickTop="1" thickBot="1" x14ac:dyDescent="0.3">
      <c r="B12" s="119"/>
      <c r="C12" s="120"/>
      <c r="D12" s="121">
        <f>SUM(D3:D11)</f>
        <v>2156316.666666667</v>
      </c>
      <c r="E12" s="121">
        <f t="shared" ref="E12:P12" si="10">SUM(E3:E11)</f>
        <v>2156316.666666667</v>
      </c>
      <c r="F12" s="121">
        <f t="shared" si="10"/>
        <v>2156316.666666667</v>
      </c>
      <c r="G12" s="121">
        <f t="shared" si="10"/>
        <v>2156316.666666667</v>
      </c>
      <c r="H12" s="121">
        <f t="shared" si="10"/>
        <v>2156316.666666667</v>
      </c>
      <c r="I12" s="121">
        <f t="shared" si="10"/>
        <v>2156316.666666667</v>
      </c>
      <c r="J12" s="121">
        <f t="shared" si="10"/>
        <v>2156316.666666667</v>
      </c>
      <c r="K12" s="121">
        <f t="shared" si="10"/>
        <v>2156316.666666667</v>
      </c>
      <c r="L12" s="121">
        <f t="shared" si="10"/>
        <v>2156316.666666667</v>
      </c>
      <c r="M12" s="121">
        <f t="shared" si="10"/>
        <v>2156316.666666667</v>
      </c>
      <c r="N12" s="121">
        <f t="shared" si="10"/>
        <v>2156316.666666667</v>
      </c>
      <c r="O12" s="121">
        <f t="shared" si="10"/>
        <v>2156316.666666667</v>
      </c>
      <c r="P12" s="122">
        <f t="shared" si="10"/>
        <v>25875800</v>
      </c>
    </row>
    <row r="13" spans="2:17" ht="15.75" thickBot="1" x14ac:dyDescent="0.3"/>
    <row r="14" spans="2:17" x14ac:dyDescent="0.25">
      <c r="B14" s="91" t="str">
        <f>'Program 1'!$B$1</f>
        <v>Program 1</v>
      </c>
      <c r="C14" s="92"/>
      <c r="D14" s="93">
        <f>D2</f>
        <v>46023</v>
      </c>
      <c r="E14" s="93">
        <f t="shared" ref="E14:O14" si="11">E2</f>
        <v>46054</v>
      </c>
      <c r="F14" s="93">
        <f t="shared" si="11"/>
        <v>46082</v>
      </c>
      <c r="G14" s="93">
        <f t="shared" si="11"/>
        <v>46113</v>
      </c>
      <c r="H14" s="93">
        <f t="shared" si="11"/>
        <v>46143</v>
      </c>
      <c r="I14" s="93">
        <f t="shared" si="11"/>
        <v>46174</v>
      </c>
      <c r="J14" s="93">
        <f t="shared" si="11"/>
        <v>46204</v>
      </c>
      <c r="K14" s="93">
        <f t="shared" si="11"/>
        <v>46235</v>
      </c>
      <c r="L14" s="93">
        <f t="shared" si="11"/>
        <v>46266</v>
      </c>
      <c r="M14" s="93">
        <f t="shared" si="11"/>
        <v>46296</v>
      </c>
      <c r="N14" s="93">
        <f t="shared" si="11"/>
        <v>46327</v>
      </c>
      <c r="O14" s="93">
        <f t="shared" si="11"/>
        <v>46357</v>
      </c>
      <c r="P14" s="94"/>
      <c r="Q14" s="73"/>
    </row>
    <row r="15" spans="2:17" x14ac:dyDescent="0.25">
      <c r="B15" s="95" t="str">
        <f>B3</f>
        <v>United States</v>
      </c>
      <c r="C15" s="96" t="str">
        <f>C3</f>
        <v>Employee</v>
      </c>
      <c r="D15" s="97">
        <f>$P15/12</f>
        <v>204166.66666666666</v>
      </c>
      <c r="E15" s="97">
        <f t="shared" ref="E15:O23" si="12">$P15/12</f>
        <v>204166.66666666666</v>
      </c>
      <c r="F15" s="97">
        <f t="shared" si="12"/>
        <v>204166.66666666666</v>
      </c>
      <c r="G15" s="97">
        <f t="shared" si="12"/>
        <v>204166.66666666666</v>
      </c>
      <c r="H15" s="97">
        <f t="shared" si="12"/>
        <v>204166.66666666666</v>
      </c>
      <c r="I15" s="97">
        <f t="shared" si="12"/>
        <v>204166.66666666666</v>
      </c>
      <c r="J15" s="97">
        <f t="shared" si="12"/>
        <v>204166.66666666666</v>
      </c>
      <c r="K15" s="97">
        <f t="shared" si="12"/>
        <v>204166.66666666666</v>
      </c>
      <c r="L15" s="97">
        <f t="shared" si="12"/>
        <v>204166.66666666666</v>
      </c>
      <c r="M15" s="97">
        <f t="shared" si="12"/>
        <v>204166.66666666666</v>
      </c>
      <c r="N15" s="97">
        <f t="shared" si="12"/>
        <v>204166.66666666666</v>
      </c>
      <c r="O15" s="97">
        <f t="shared" si="12"/>
        <v>204166.66666666666</v>
      </c>
      <c r="P15" s="98">
        <v>2450000</v>
      </c>
    </row>
    <row r="16" spans="2:17" x14ac:dyDescent="0.25">
      <c r="B16" s="95" t="str">
        <f t="shared" ref="B16:B20" si="13">B4</f>
        <v>Off-Shore</v>
      </c>
      <c r="C16" s="96" t="str">
        <f t="shared" ref="C16:C23" si="14">C4</f>
        <v>Employee</v>
      </c>
      <c r="D16" s="97">
        <f t="shared" ref="D16:D23" si="15">$P16/12</f>
        <v>25000</v>
      </c>
      <c r="E16" s="97">
        <f t="shared" si="12"/>
        <v>25000</v>
      </c>
      <c r="F16" s="97">
        <f t="shared" si="12"/>
        <v>25000</v>
      </c>
      <c r="G16" s="97">
        <f t="shared" si="12"/>
        <v>25000</v>
      </c>
      <c r="H16" s="97">
        <f t="shared" si="12"/>
        <v>25000</v>
      </c>
      <c r="I16" s="97">
        <f t="shared" si="12"/>
        <v>25000</v>
      </c>
      <c r="J16" s="97">
        <f t="shared" si="12"/>
        <v>25000</v>
      </c>
      <c r="K16" s="97">
        <f t="shared" si="12"/>
        <v>25000</v>
      </c>
      <c r="L16" s="97">
        <f t="shared" si="12"/>
        <v>25000</v>
      </c>
      <c r="M16" s="97">
        <f t="shared" si="12"/>
        <v>25000</v>
      </c>
      <c r="N16" s="97">
        <f t="shared" si="12"/>
        <v>25000</v>
      </c>
      <c r="O16" s="97">
        <f t="shared" si="12"/>
        <v>25000</v>
      </c>
      <c r="P16" s="98">
        <v>300000</v>
      </c>
    </row>
    <row r="17" spans="2:16" x14ac:dyDescent="0.25">
      <c r="B17" s="95" t="str">
        <f t="shared" si="13"/>
        <v>United States</v>
      </c>
      <c r="C17" s="96" t="str">
        <f t="shared" si="14"/>
        <v>Contractor</v>
      </c>
      <c r="D17" s="97">
        <f t="shared" si="15"/>
        <v>62500</v>
      </c>
      <c r="E17" s="97">
        <f t="shared" si="12"/>
        <v>62500</v>
      </c>
      <c r="F17" s="97">
        <f t="shared" si="12"/>
        <v>62500</v>
      </c>
      <c r="G17" s="97">
        <f t="shared" si="12"/>
        <v>62500</v>
      </c>
      <c r="H17" s="97">
        <f t="shared" si="12"/>
        <v>62500</v>
      </c>
      <c r="I17" s="97">
        <f t="shared" si="12"/>
        <v>62500</v>
      </c>
      <c r="J17" s="97">
        <f t="shared" si="12"/>
        <v>62500</v>
      </c>
      <c r="K17" s="97">
        <f t="shared" si="12"/>
        <v>62500</v>
      </c>
      <c r="L17" s="97">
        <f t="shared" si="12"/>
        <v>62500</v>
      </c>
      <c r="M17" s="97">
        <f t="shared" si="12"/>
        <v>62500</v>
      </c>
      <c r="N17" s="97">
        <f t="shared" si="12"/>
        <v>62500</v>
      </c>
      <c r="O17" s="97">
        <f t="shared" si="12"/>
        <v>62500</v>
      </c>
      <c r="P17" s="98">
        <v>750000</v>
      </c>
    </row>
    <row r="18" spans="2:16" x14ac:dyDescent="0.25">
      <c r="B18" s="95" t="str">
        <f t="shared" si="13"/>
        <v>Off-Shore</v>
      </c>
      <c r="C18" s="96" t="str">
        <f t="shared" si="14"/>
        <v>Contractor</v>
      </c>
      <c r="D18" s="97">
        <f t="shared" si="15"/>
        <v>24166.666666666668</v>
      </c>
      <c r="E18" s="97">
        <f t="shared" si="12"/>
        <v>24166.666666666668</v>
      </c>
      <c r="F18" s="97">
        <f t="shared" si="12"/>
        <v>24166.666666666668</v>
      </c>
      <c r="G18" s="97">
        <f t="shared" si="12"/>
        <v>24166.666666666668</v>
      </c>
      <c r="H18" s="97">
        <f t="shared" si="12"/>
        <v>24166.666666666668</v>
      </c>
      <c r="I18" s="97">
        <f t="shared" si="12"/>
        <v>24166.666666666668</v>
      </c>
      <c r="J18" s="97">
        <f t="shared" si="12"/>
        <v>24166.666666666668</v>
      </c>
      <c r="K18" s="97">
        <f t="shared" si="12"/>
        <v>24166.666666666668</v>
      </c>
      <c r="L18" s="97">
        <f t="shared" si="12"/>
        <v>24166.666666666668</v>
      </c>
      <c r="M18" s="97">
        <f t="shared" si="12"/>
        <v>24166.666666666668</v>
      </c>
      <c r="N18" s="97">
        <f t="shared" si="12"/>
        <v>24166.666666666668</v>
      </c>
      <c r="O18" s="97">
        <f t="shared" si="12"/>
        <v>24166.666666666668</v>
      </c>
      <c r="P18" s="98">
        <v>290000</v>
      </c>
    </row>
    <row r="19" spans="2:16" x14ac:dyDescent="0.25">
      <c r="B19" s="95" t="str">
        <f t="shared" si="13"/>
        <v>United States</v>
      </c>
      <c r="C19" s="96" t="str">
        <f t="shared" si="14"/>
        <v>SOW</v>
      </c>
      <c r="D19" s="97">
        <f t="shared" si="15"/>
        <v>43750</v>
      </c>
      <c r="E19" s="97">
        <f t="shared" si="12"/>
        <v>43750</v>
      </c>
      <c r="F19" s="97">
        <f t="shared" si="12"/>
        <v>43750</v>
      </c>
      <c r="G19" s="97">
        <f t="shared" si="12"/>
        <v>43750</v>
      </c>
      <c r="H19" s="97">
        <f t="shared" si="12"/>
        <v>43750</v>
      </c>
      <c r="I19" s="97">
        <f t="shared" si="12"/>
        <v>43750</v>
      </c>
      <c r="J19" s="97">
        <f t="shared" si="12"/>
        <v>43750</v>
      </c>
      <c r="K19" s="97">
        <f t="shared" si="12"/>
        <v>43750</v>
      </c>
      <c r="L19" s="97">
        <f t="shared" si="12"/>
        <v>43750</v>
      </c>
      <c r="M19" s="97">
        <f t="shared" si="12"/>
        <v>43750</v>
      </c>
      <c r="N19" s="97">
        <f t="shared" si="12"/>
        <v>43750</v>
      </c>
      <c r="O19" s="97">
        <f t="shared" si="12"/>
        <v>43750</v>
      </c>
      <c r="P19" s="98">
        <v>525000</v>
      </c>
    </row>
    <row r="20" spans="2:16" x14ac:dyDescent="0.25">
      <c r="B20" s="95" t="str">
        <f t="shared" si="13"/>
        <v>Off-Shore</v>
      </c>
      <c r="C20" s="96" t="str">
        <f t="shared" si="14"/>
        <v>SOW</v>
      </c>
      <c r="D20" s="97">
        <f t="shared" si="15"/>
        <v>16666.666666666668</v>
      </c>
      <c r="E20" s="97">
        <f t="shared" si="12"/>
        <v>16666.666666666668</v>
      </c>
      <c r="F20" s="97">
        <f t="shared" si="12"/>
        <v>16666.666666666668</v>
      </c>
      <c r="G20" s="97">
        <f t="shared" si="12"/>
        <v>16666.666666666668</v>
      </c>
      <c r="H20" s="97">
        <f t="shared" si="12"/>
        <v>16666.666666666668</v>
      </c>
      <c r="I20" s="97">
        <f t="shared" si="12"/>
        <v>16666.666666666668</v>
      </c>
      <c r="J20" s="97">
        <f t="shared" si="12"/>
        <v>16666.666666666668</v>
      </c>
      <c r="K20" s="97">
        <f t="shared" si="12"/>
        <v>16666.666666666668</v>
      </c>
      <c r="L20" s="97">
        <f t="shared" si="12"/>
        <v>16666.666666666668</v>
      </c>
      <c r="M20" s="97">
        <f t="shared" si="12"/>
        <v>16666.666666666668</v>
      </c>
      <c r="N20" s="97">
        <f t="shared" si="12"/>
        <v>16666.666666666668</v>
      </c>
      <c r="O20" s="97">
        <f t="shared" si="12"/>
        <v>16666.666666666668</v>
      </c>
      <c r="P20" s="98">
        <v>200000</v>
      </c>
    </row>
    <row r="21" spans="2:16" x14ac:dyDescent="0.25">
      <c r="B21" s="95"/>
      <c r="C21" s="96" t="str">
        <f t="shared" si="14"/>
        <v>Cloud</v>
      </c>
      <c r="D21" s="97">
        <f t="shared" si="15"/>
        <v>125000</v>
      </c>
      <c r="E21" s="97">
        <f t="shared" si="12"/>
        <v>125000</v>
      </c>
      <c r="F21" s="97">
        <f t="shared" si="12"/>
        <v>125000</v>
      </c>
      <c r="G21" s="97">
        <f t="shared" si="12"/>
        <v>125000</v>
      </c>
      <c r="H21" s="97">
        <f t="shared" si="12"/>
        <v>125000</v>
      </c>
      <c r="I21" s="97">
        <f t="shared" si="12"/>
        <v>125000</v>
      </c>
      <c r="J21" s="97">
        <f t="shared" si="12"/>
        <v>125000</v>
      </c>
      <c r="K21" s="97">
        <f t="shared" si="12"/>
        <v>125000</v>
      </c>
      <c r="L21" s="97">
        <f t="shared" si="12"/>
        <v>125000</v>
      </c>
      <c r="M21" s="97">
        <f t="shared" si="12"/>
        <v>125000</v>
      </c>
      <c r="N21" s="97">
        <f t="shared" si="12"/>
        <v>125000</v>
      </c>
      <c r="O21" s="97">
        <f t="shared" si="12"/>
        <v>125000</v>
      </c>
      <c r="P21" s="98">
        <v>1500000</v>
      </c>
    </row>
    <row r="22" spans="2:16" x14ac:dyDescent="0.25">
      <c r="B22" s="95"/>
      <c r="C22" s="96" t="str">
        <f t="shared" si="14"/>
        <v>Hardware</v>
      </c>
      <c r="D22" s="97">
        <f t="shared" si="15"/>
        <v>41666.666666666664</v>
      </c>
      <c r="E22" s="97">
        <f t="shared" si="12"/>
        <v>41666.666666666664</v>
      </c>
      <c r="F22" s="97">
        <f t="shared" si="12"/>
        <v>41666.666666666664</v>
      </c>
      <c r="G22" s="97">
        <f t="shared" si="12"/>
        <v>41666.666666666664</v>
      </c>
      <c r="H22" s="97">
        <f t="shared" si="12"/>
        <v>41666.666666666664</v>
      </c>
      <c r="I22" s="97">
        <f t="shared" si="12"/>
        <v>41666.666666666664</v>
      </c>
      <c r="J22" s="97">
        <f t="shared" si="12"/>
        <v>41666.666666666664</v>
      </c>
      <c r="K22" s="97">
        <f t="shared" si="12"/>
        <v>41666.666666666664</v>
      </c>
      <c r="L22" s="97">
        <f t="shared" si="12"/>
        <v>41666.666666666664</v>
      </c>
      <c r="M22" s="97">
        <f t="shared" si="12"/>
        <v>41666.666666666664</v>
      </c>
      <c r="N22" s="97">
        <f t="shared" si="12"/>
        <v>41666.666666666664</v>
      </c>
      <c r="O22" s="97">
        <f t="shared" si="12"/>
        <v>41666.666666666664</v>
      </c>
      <c r="P22" s="98">
        <v>500000</v>
      </c>
    </row>
    <row r="23" spans="2:16" ht="15.75" thickBot="1" x14ac:dyDescent="0.3">
      <c r="B23" s="95"/>
      <c r="C23" s="96" t="str">
        <f t="shared" si="14"/>
        <v>Software</v>
      </c>
      <c r="D23" s="106">
        <f t="shared" si="15"/>
        <v>200000</v>
      </c>
      <c r="E23" s="106">
        <f t="shared" si="12"/>
        <v>200000</v>
      </c>
      <c r="F23" s="106">
        <f t="shared" si="12"/>
        <v>200000</v>
      </c>
      <c r="G23" s="106">
        <f t="shared" si="12"/>
        <v>200000</v>
      </c>
      <c r="H23" s="106">
        <f t="shared" si="12"/>
        <v>200000</v>
      </c>
      <c r="I23" s="106">
        <f t="shared" si="12"/>
        <v>200000</v>
      </c>
      <c r="J23" s="106">
        <f t="shared" si="12"/>
        <v>200000</v>
      </c>
      <c r="K23" s="106">
        <f t="shared" si="12"/>
        <v>200000</v>
      </c>
      <c r="L23" s="106">
        <f t="shared" si="12"/>
        <v>200000</v>
      </c>
      <c r="M23" s="106">
        <f t="shared" si="12"/>
        <v>200000</v>
      </c>
      <c r="N23" s="106">
        <f t="shared" si="12"/>
        <v>200000</v>
      </c>
      <c r="O23" s="106">
        <f t="shared" si="12"/>
        <v>200000</v>
      </c>
      <c r="P23" s="107">
        <v>2400000</v>
      </c>
    </row>
    <row r="24" spans="2:16" ht="16.5" thickTop="1" thickBot="1" x14ac:dyDescent="0.3">
      <c r="B24" s="99"/>
      <c r="C24" s="100"/>
      <c r="D24" s="101">
        <f>SUM(D15:D23)</f>
        <v>742916.66666666663</v>
      </c>
      <c r="E24" s="101">
        <f t="shared" ref="E24" si="16">SUM(E15:E23)</f>
        <v>742916.66666666663</v>
      </c>
      <c r="F24" s="101">
        <f t="shared" ref="F24" si="17">SUM(F15:F23)</f>
        <v>742916.66666666663</v>
      </c>
      <c r="G24" s="101">
        <f t="shared" ref="G24" si="18">SUM(G15:G23)</f>
        <v>742916.66666666663</v>
      </c>
      <c r="H24" s="101">
        <f t="shared" ref="H24" si="19">SUM(H15:H23)</f>
        <v>742916.66666666663</v>
      </c>
      <c r="I24" s="101">
        <f t="shared" ref="I24" si="20">SUM(I15:I23)</f>
        <v>742916.66666666663</v>
      </c>
      <c r="J24" s="101">
        <f t="shared" ref="J24" si="21">SUM(J15:J23)</f>
        <v>742916.66666666663</v>
      </c>
      <c r="K24" s="101">
        <f t="shared" ref="K24" si="22">SUM(K15:K23)</f>
        <v>742916.66666666663</v>
      </c>
      <c r="L24" s="101">
        <f t="shared" ref="L24" si="23">SUM(L15:L23)</f>
        <v>742916.66666666663</v>
      </c>
      <c r="M24" s="101">
        <f t="shared" ref="M24" si="24">SUM(M15:M23)</f>
        <v>742916.66666666663</v>
      </c>
      <c r="N24" s="101">
        <f t="shared" ref="N24" si="25">SUM(N15:N23)</f>
        <v>742916.66666666663</v>
      </c>
      <c r="O24" s="101">
        <f t="shared" ref="O24:P24" si="26">SUM(O15:O23)</f>
        <v>742916.66666666663</v>
      </c>
      <c r="P24" s="102">
        <f t="shared" si="26"/>
        <v>8915000</v>
      </c>
    </row>
    <row r="25" spans="2:16" ht="15.75" thickBot="1" x14ac:dyDescent="0.3"/>
    <row r="26" spans="2:16" x14ac:dyDescent="0.25">
      <c r="B26" s="91" t="str">
        <f>'Program 2'!$B$1</f>
        <v>Program 2</v>
      </c>
      <c r="C26" s="103"/>
      <c r="D26" s="93">
        <f>D2</f>
        <v>46023</v>
      </c>
      <c r="E26" s="93">
        <f t="shared" ref="E26:O26" si="27">E2</f>
        <v>46054</v>
      </c>
      <c r="F26" s="93">
        <f t="shared" si="27"/>
        <v>46082</v>
      </c>
      <c r="G26" s="93">
        <f t="shared" si="27"/>
        <v>46113</v>
      </c>
      <c r="H26" s="93">
        <f t="shared" si="27"/>
        <v>46143</v>
      </c>
      <c r="I26" s="93">
        <f t="shared" si="27"/>
        <v>46174</v>
      </c>
      <c r="J26" s="93">
        <f t="shared" si="27"/>
        <v>46204</v>
      </c>
      <c r="K26" s="93">
        <f t="shared" si="27"/>
        <v>46235</v>
      </c>
      <c r="L26" s="93">
        <f t="shared" si="27"/>
        <v>46266</v>
      </c>
      <c r="M26" s="93">
        <f t="shared" si="27"/>
        <v>46296</v>
      </c>
      <c r="N26" s="93">
        <f t="shared" si="27"/>
        <v>46327</v>
      </c>
      <c r="O26" s="93">
        <f t="shared" si="27"/>
        <v>46357</v>
      </c>
      <c r="P26" s="104"/>
    </row>
    <row r="27" spans="2:16" x14ac:dyDescent="0.25">
      <c r="B27" s="95" t="str">
        <f>B3</f>
        <v>United States</v>
      </c>
      <c r="C27" s="96" t="str">
        <f>C3</f>
        <v>Employee</v>
      </c>
      <c r="D27" s="97">
        <f>$P27/12</f>
        <v>120833.33333333333</v>
      </c>
      <c r="E27" s="97">
        <f t="shared" ref="E27:O35" si="28">$P27/12</f>
        <v>120833.33333333333</v>
      </c>
      <c r="F27" s="97">
        <f t="shared" si="28"/>
        <v>120833.33333333333</v>
      </c>
      <c r="G27" s="97">
        <f t="shared" si="28"/>
        <v>120833.33333333333</v>
      </c>
      <c r="H27" s="97">
        <f t="shared" si="28"/>
        <v>120833.33333333333</v>
      </c>
      <c r="I27" s="97">
        <f t="shared" si="28"/>
        <v>120833.33333333333</v>
      </c>
      <c r="J27" s="97">
        <f t="shared" si="28"/>
        <v>120833.33333333333</v>
      </c>
      <c r="K27" s="97">
        <f t="shared" si="28"/>
        <v>120833.33333333333</v>
      </c>
      <c r="L27" s="97">
        <f t="shared" si="28"/>
        <v>120833.33333333333</v>
      </c>
      <c r="M27" s="97">
        <f t="shared" si="28"/>
        <v>120833.33333333333</v>
      </c>
      <c r="N27" s="97">
        <f t="shared" si="28"/>
        <v>120833.33333333333</v>
      </c>
      <c r="O27" s="97">
        <f t="shared" si="28"/>
        <v>120833.33333333333</v>
      </c>
      <c r="P27" s="98">
        <v>1450000</v>
      </c>
    </row>
    <row r="28" spans="2:16" x14ac:dyDescent="0.25">
      <c r="B28" s="95" t="str">
        <f t="shared" ref="B28:B32" si="29">B4</f>
        <v>Off-Shore</v>
      </c>
      <c r="C28" s="96" t="str">
        <f t="shared" ref="C28:C35" si="30">C4</f>
        <v>Employee</v>
      </c>
      <c r="D28" s="97">
        <f t="shared" ref="D28:D35" si="31">$P28/12</f>
        <v>30416.666666666668</v>
      </c>
      <c r="E28" s="97">
        <f t="shared" si="28"/>
        <v>30416.666666666668</v>
      </c>
      <c r="F28" s="97">
        <f t="shared" si="28"/>
        <v>30416.666666666668</v>
      </c>
      <c r="G28" s="97">
        <f t="shared" si="28"/>
        <v>30416.666666666668</v>
      </c>
      <c r="H28" s="97">
        <f t="shared" si="28"/>
        <v>30416.666666666668</v>
      </c>
      <c r="I28" s="97">
        <f t="shared" si="28"/>
        <v>30416.666666666668</v>
      </c>
      <c r="J28" s="97">
        <f t="shared" si="28"/>
        <v>30416.666666666668</v>
      </c>
      <c r="K28" s="97">
        <f t="shared" si="28"/>
        <v>30416.666666666668</v>
      </c>
      <c r="L28" s="97">
        <f t="shared" si="28"/>
        <v>30416.666666666668</v>
      </c>
      <c r="M28" s="97">
        <f t="shared" si="28"/>
        <v>30416.666666666668</v>
      </c>
      <c r="N28" s="97">
        <f t="shared" si="28"/>
        <v>30416.666666666668</v>
      </c>
      <c r="O28" s="97">
        <f t="shared" si="28"/>
        <v>30416.666666666668</v>
      </c>
      <c r="P28" s="98">
        <v>365000</v>
      </c>
    </row>
    <row r="29" spans="2:16" x14ac:dyDescent="0.25">
      <c r="B29" s="95" t="str">
        <f t="shared" si="29"/>
        <v>United States</v>
      </c>
      <c r="C29" s="96" t="str">
        <f t="shared" si="30"/>
        <v>Contractor</v>
      </c>
      <c r="D29" s="97">
        <f t="shared" si="31"/>
        <v>24166.666666666668</v>
      </c>
      <c r="E29" s="97">
        <f t="shared" si="28"/>
        <v>24166.666666666668</v>
      </c>
      <c r="F29" s="97">
        <f t="shared" si="28"/>
        <v>24166.666666666668</v>
      </c>
      <c r="G29" s="97">
        <f t="shared" si="28"/>
        <v>24166.666666666668</v>
      </c>
      <c r="H29" s="97">
        <f t="shared" si="28"/>
        <v>24166.666666666668</v>
      </c>
      <c r="I29" s="97">
        <f t="shared" si="28"/>
        <v>24166.666666666668</v>
      </c>
      <c r="J29" s="97">
        <f t="shared" si="28"/>
        <v>24166.666666666668</v>
      </c>
      <c r="K29" s="97">
        <f t="shared" si="28"/>
        <v>24166.666666666668</v>
      </c>
      <c r="L29" s="97">
        <f t="shared" si="28"/>
        <v>24166.666666666668</v>
      </c>
      <c r="M29" s="97">
        <f t="shared" si="28"/>
        <v>24166.666666666668</v>
      </c>
      <c r="N29" s="97">
        <f t="shared" si="28"/>
        <v>24166.666666666668</v>
      </c>
      <c r="O29" s="97">
        <f t="shared" si="28"/>
        <v>24166.666666666668</v>
      </c>
      <c r="P29" s="98">
        <v>290000</v>
      </c>
    </row>
    <row r="30" spans="2:16" x14ac:dyDescent="0.25">
      <c r="B30" s="95" t="str">
        <f t="shared" si="29"/>
        <v>Off-Shore</v>
      </c>
      <c r="C30" s="96" t="str">
        <f t="shared" si="30"/>
        <v>Contractor</v>
      </c>
      <c r="D30" s="97">
        <f t="shared" si="31"/>
        <v>15833.333333333334</v>
      </c>
      <c r="E30" s="97">
        <f t="shared" si="28"/>
        <v>15833.333333333334</v>
      </c>
      <c r="F30" s="97">
        <f t="shared" si="28"/>
        <v>15833.333333333334</v>
      </c>
      <c r="G30" s="97">
        <f t="shared" si="28"/>
        <v>15833.333333333334</v>
      </c>
      <c r="H30" s="97">
        <f t="shared" si="28"/>
        <v>15833.333333333334</v>
      </c>
      <c r="I30" s="97">
        <f t="shared" si="28"/>
        <v>15833.333333333334</v>
      </c>
      <c r="J30" s="97">
        <f t="shared" si="28"/>
        <v>15833.333333333334</v>
      </c>
      <c r="K30" s="97">
        <f t="shared" si="28"/>
        <v>15833.333333333334</v>
      </c>
      <c r="L30" s="97">
        <f t="shared" si="28"/>
        <v>15833.333333333334</v>
      </c>
      <c r="M30" s="97">
        <f t="shared" si="28"/>
        <v>15833.333333333334</v>
      </c>
      <c r="N30" s="97">
        <f t="shared" si="28"/>
        <v>15833.333333333334</v>
      </c>
      <c r="O30" s="97">
        <f t="shared" si="28"/>
        <v>15833.333333333334</v>
      </c>
      <c r="P30" s="98">
        <v>190000</v>
      </c>
    </row>
    <row r="31" spans="2:16" x14ac:dyDescent="0.25">
      <c r="B31" s="95" t="str">
        <f t="shared" si="29"/>
        <v>United States</v>
      </c>
      <c r="C31" s="96" t="str">
        <f t="shared" si="30"/>
        <v>SOW</v>
      </c>
      <c r="D31" s="97">
        <f t="shared" si="31"/>
        <v>0</v>
      </c>
      <c r="E31" s="97">
        <f t="shared" si="28"/>
        <v>0</v>
      </c>
      <c r="F31" s="97">
        <f t="shared" si="28"/>
        <v>0</v>
      </c>
      <c r="G31" s="97">
        <f t="shared" si="28"/>
        <v>0</v>
      </c>
      <c r="H31" s="97">
        <f t="shared" si="28"/>
        <v>0</v>
      </c>
      <c r="I31" s="97">
        <f t="shared" si="28"/>
        <v>0</v>
      </c>
      <c r="J31" s="97">
        <f t="shared" si="28"/>
        <v>0</v>
      </c>
      <c r="K31" s="97">
        <f t="shared" si="28"/>
        <v>0</v>
      </c>
      <c r="L31" s="97">
        <f t="shared" si="28"/>
        <v>0</v>
      </c>
      <c r="M31" s="97">
        <f t="shared" si="28"/>
        <v>0</v>
      </c>
      <c r="N31" s="97">
        <f t="shared" si="28"/>
        <v>0</v>
      </c>
      <c r="O31" s="97">
        <f t="shared" si="28"/>
        <v>0</v>
      </c>
      <c r="P31" s="98">
        <v>0</v>
      </c>
    </row>
    <row r="32" spans="2:16" x14ac:dyDescent="0.25">
      <c r="B32" s="95" t="str">
        <f t="shared" si="29"/>
        <v>Off-Shore</v>
      </c>
      <c r="C32" s="96" t="str">
        <f t="shared" si="30"/>
        <v>SOW</v>
      </c>
      <c r="D32" s="97">
        <f t="shared" si="31"/>
        <v>0</v>
      </c>
      <c r="E32" s="97">
        <f t="shared" si="28"/>
        <v>0</v>
      </c>
      <c r="F32" s="97">
        <f t="shared" si="28"/>
        <v>0</v>
      </c>
      <c r="G32" s="97">
        <f t="shared" si="28"/>
        <v>0</v>
      </c>
      <c r="H32" s="97">
        <f t="shared" si="28"/>
        <v>0</v>
      </c>
      <c r="I32" s="97">
        <f t="shared" si="28"/>
        <v>0</v>
      </c>
      <c r="J32" s="97">
        <f t="shared" si="28"/>
        <v>0</v>
      </c>
      <c r="K32" s="97">
        <f t="shared" si="28"/>
        <v>0</v>
      </c>
      <c r="L32" s="97">
        <f t="shared" si="28"/>
        <v>0</v>
      </c>
      <c r="M32" s="97">
        <f t="shared" si="28"/>
        <v>0</v>
      </c>
      <c r="N32" s="97">
        <f t="shared" si="28"/>
        <v>0</v>
      </c>
      <c r="O32" s="97">
        <f t="shared" si="28"/>
        <v>0</v>
      </c>
      <c r="P32" s="98">
        <v>0</v>
      </c>
    </row>
    <row r="33" spans="2:16" x14ac:dyDescent="0.25">
      <c r="B33" s="105"/>
      <c r="C33" s="96" t="str">
        <f t="shared" si="30"/>
        <v>Cloud</v>
      </c>
      <c r="D33" s="97">
        <f t="shared" si="31"/>
        <v>62500</v>
      </c>
      <c r="E33" s="97">
        <f t="shared" si="28"/>
        <v>62500</v>
      </c>
      <c r="F33" s="97">
        <f t="shared" si="28"/>
        <v>62500</v>
      </c>
      <c r="G33" s="97">
        <f t="shared" si="28"/>
        <v>62500</v>
      </c>
      <c r="H33" s="97">
        <f t="shared" si="28"/>
        <v>62500</v>
      </c>
      <c r="I33" s="97">
        <f t="shared" si="28"/>
        <v>62500</v>
      </c>
      <c r="J33" s="97">
        <f t="shared" si="28"/>
        <v>62500</v>
      </c>
      <c r="K33" s="97">
        <f t="shared" si="28"/>
        <v>62500</v>
      </c>
      <c r="L33" s="97">
        <f t="shared" si="28"/>
        <v>62500</v>
      </c>
      <c r="M33" s="97">
        <f t="shared" si="28"/>
        <v>62500</v>
      </c>
      <c r="N33" s="97">
        <f t="shared" si="28"/>
        <v>62500</v>
      </c>
      <c r="O33" s="97">
        <f t="shared" si="28"/>
        <v>62500</v>
      </c>
      <c r="P33" s="98">
        <v>750000</v>
      </c>
    </row>
    <row r="34" spans="2:16" x14ac:dyDescent="0.25">
      <c r="B34" s="105"/>
      <c r="C34" s="96" t="str">
        <f t="shared" si="30"/>
        <v>Hardware</v>
      </c>
      <c r="D34" s="97">
        <f t="shared" si="31"/>
        <v>20833.333333333332</v>
      </c>
      <c r="E34" s="97">
        <f t="shared" si="28"/>
        <v>20833.333333333332</v>
      </c>
      <c r="F34" s="97">
        <f t="shared" si="28"/>
        <v>20833.333333333332</v>
      </c>
      <c r="G34" s="97">
        <f t="shared" si="28"/>
        <v>20833.333333333332</v>
      </c>
      <c r="H34" s="97">
        <f t="shared" si="28"/>
        <v>20833.333333333332</v>
      </c>
      <c r="I34" s="97">
        <f t="shared" si="28"/>
        <v>20833.333333333332</v>
      </c>
      <c r="J34" s="97">
        <f t="shared" si="28"/>
        <v>20833.333333333332</v>
      </c>
      <c r="K34" s="97">
        <f t="shared" si="28"/>
        <v>20833.333333333332</v>
      </c>
      <c r="L34" s="97">
        <f t="shared" si="28"/>
        <v>20833.333333333332</v>
      </c>
      <c r="M34" s="97">
        <f t="shared" si="28"/>
        <v>20833.333333333332</v>
      </c>
      <c r="N34" s="97">
        <f t="shared" si="28"/>
        <v>20833.333333333332</v>
      </c>
      <c r="O34" s="97">
        <f t="shared" si="28"/>
        <v>20833.333333333332</v>
      </c>
      <c r="P34" s="98">
        <v>250000</v>
      </c>
    </row>
    <row r="35" spans="2:16" ht="15.75" thickBot="1" x14ac:dyDescent="0.3">
      <c r="B35" s="105"/>
      <c r="C35" s="96" t="str">
        <f t="shared" si="30"/>
        <v>Software</v>
      </c>
      <c r="D35" s="106">
        <f t="shared" si="31"/>
        <v>106250</v>
      </c>
      <c r="E35" s="106">
        <f t="shared" si="28"/>
        <v>106250</v>
      </c>
      <c r="F35" s="106">
        <f t="shared" si="28"/>
        <v>106250</v>
      </c>
      <c r="G35" s="106">
        <f t="shared" si="28"/>
        <v>106250</v>
      </c>
      <c r="H35" s="106">
        <f t="shared" si="28"/>
        <v>106250</v>
      </c>
      <c r="I35" s="106">
        <f t="shared" si="28"/>
        <v>106250</v>
      </c>
      <c r="J35" s="106">
        <f t="shared" si="28"/>
        <v>106250</v>
      </c>
      <c r="K35" s="106">
        <f t="shared" si="28"/>
        <v>106250</v>
      </c>
      <c r="L35" s="106">
        <f t="shared" si="28"/>
        <v>106250</v>
      </c>
      <c r="M35" s="106">
        <f t="shared" si="28"/>
        <v>106250</v>
      </c>
      <c r="N35" s="106">
        <f t="shared" si="28"/>
        <v>106250</v>
      </c>
      <c r="O35" s="106">
        <f t="shared" si="28"/>
        <v>106250</v>
      </c>
      <c r="P35" s="107">
        <v>1275000</v>
      </c>
    </row>
    <row r="36" spans="2:16" ht="16.5" thickTop="1" thickBot="1" x14ac:dyDescent="0.3">
      <c r="B36" s="99"/>
      <c r="C36" s="100"/>
      <c r="D36" s="101">
        <f>SUM(D27:D35)</f>
        <v>380833.33333333331</v>
      </c>
      <c r="E36" s="101">
        <f t="shared" ref="E36" si="32">SUM(E27:E35)</f>
        <v>380833.33333333331</v>
      </c>
      <c r="F36" s="101">
        <f t="shared" ref="F36" si="33">SUM(F27:F35)</f>
        <v>380833.33333333331</v>
      </c>
      <c r="G36" s="101">
        <f t="shared" ref="G36" si="34">SUM(G27:G35)</f>
        <v>380833.33333333331</v>
      </c>
      <c r="H36" s="101">
        <f t="shared" ref="H36" si="35">SUM(H27:H35)</f>
        <v>380833.33333333331</v>
      </c>
      <c r="I36" s="101">
        <f t="shared" ref="I36" si="36">SUM(I27:I35)</f>
        <v>380833.33333333331</v>
      </c>
      <c r="J36" s="101">
        <f t="shared" ref="J36" si="37">SUM(J27:J35)</f>
        <v>380833.33333333331</v>
      </c>
      <c r="K36" s="101">
        <f t="shared" ref="K36" si="38">SUM(K27:K35)</f>
        <v>380833.33333333331</v>
      </c>
      <c r="L36" s="101">
        <f t="shared" ref="L36" si="39">SUM(L27:L35)</f>
        <v>380833.33333333331</v>
      </c>
      <c r="M36" s="101">
        <f t="shared" ref="M36" si="40">SUM(M27:M35)</f>
        <v>380833.33333333331</v>
      </c>
      <c r="N36" s="101">
        <f t="shared" ref="N36" si="41">SUM(N27:N35)</f>
        <v>380833.33333333331</v>
      </c>
      <c r="O36" s="101">
        <f t="shared" ref="O36:P36" si="42">SUM(O27:O35)</f>
        <v>380833.33333333331</v>
      </c>
      <c r="P36" s="102">
        <f t="shared" si="42"/>
        <v>4570000</v>
      </c>
    </row>
    <row r="37" spans="2:16" ht="15.75" thickBot="1" x14ac:dyDescent="0.3"/>
    <row r="38" spans="2:16" x14ac:dyDescent="0.25">
      <c r="B38" s="91" t="str">
        <f>'Program 3'!$B$1</f>
        <v>Program 3</v>
      </c>
      <c r="C38" s="92"/>
      <c r="D38" s="93">
        <f>D2</f>
        <v>46023</v>
      </c>
      <c r="E38" s="93">
        <f t="shared" ref="E38:O38" si="43">E2</f>
        <v>46054</v>
      </c>
      <c r="F38" s="93">
        <f t="shared" si="43"/>
        <v>46082</v>
      </c>
      <c r="G38" s="93">
        <f t="shared" si="43"/>
        <v>46113</v>
      </c>
      <c r="H38" s="93">
        <f t="shared" si="43"/>
        <v>46143</v>
      </c>
      <c r="I38" s="93">
        <f t="shared" si="43"/>
        <v>46174</v>
      </c>
      <c r="J38" s="93">
        <f t="shared" si="43"/>
        <v>46204</v>
      </c>
      <c r="K38" s="93">
        <f t="shared" si="43"/>
        <v>46235</v>
      </c>
      <c r="L38" s="93">
        <f t="shared" si="43"/>
        <v>46266</v>
      </c>
      <c r="M38" s="93">
        <f t="shared" si="43"/>
        <v>46296</v>
      </c>
      <c r="N38" s="93">
        <f t="shared" si="43"/>
        <v>46327</v>
      </c>
      <c r="O38" s="93">
        <f t="shared" si="43"/>
        <v>46357</v>
      </c>
      <c r="P38" s="104"/>
    </row>
    <row r="39" spans="2:16" x14ac:dyDescent="0.25">
      <c r="B39" s="95" t="str">
        <f>B3</f>
        <v>United States</v>
      </c>
      <c r="C39" s="96" t="str">
        <f>C3</f>
        <v>Employee</v>
      </c>
      <c r="D39" s="97">
        <f>$P39/12</f>
        <v>200000</v>
      </c>
      <c r="E39" s="97">
        <f t="shared" ref="E39:O47" si="44">$P39/12</f>
        <v>200000</v>
      </c>
      <c r="F39" s="97">
        <f t="shared" si="44"/>
        <v>200000</v>
      </c>
      <c r="G39" s="97">
        <f t="shared" si="44"/>
        <v>200000</v>
      </c>
      <c r="H39" s="97">
        <f t="shared" si="44"/>
        <v>200000</v>
      </c>
      <c r="I39" s="97">
        <f t="shared" si="44"/>
        <v>200000</v>
      </c>
      <c r="J39" s="97">
        <f t="shared" si="44"/>
        <v>200000</v>
      </c>
      <c r="K39" s="97">
        <f t="shared" si="44"/>
        <v>200000</v>
      </c>
      <c r="L39" s="97">
        <f t="shared" si="44"/>
        <v>200000</v>
      </c>
      <c r="M39" s="97">
        <f t="shared" si="44"/>
        <v>200000</v>
      </c>
      <c r="N39" s="97">
        <f t="shared" si="44"/>
        <v>200000</v>
      </c>
      <c r="O39" s="97">
        <f t="shared" si="44"/>
        <v>200000</v>
      </c>
      <c r="P39" s="98">
        <v>2400000</v>
      </c>
    </row>
    <row r="40" spans="2:16" x14ac:dyDescent="0.25">
      <c r="B40" s="95" t="str">
        <f t="shared" ref="B40:B44" si="45">B4</f>
        <v>Off-Shore</v>
      </c>
      <c r="C40" s="96" t="str">
        <f t="shared" ref="C40:C46" si="46">C4</f>
        <v>Employee</v>
      </c>
      <c r="D40" s="97">
        <f t="shared" ref="D40:D47" si="47">$P40/12</f>
        <v>43750</v>
      </c>
      <c r="E40" s="97">
        <f t="shared" si="44"/>
        <v>43750</v>
      </c>
      <c r="F40" s="97">
        <f t="shared" si="44"/>
        <v>43750</v>
      </c>
      <c r="G40" s="97">
        <f t="shared" si="44"/>
        <v>43750</v>
      </c>
      <c r="H40" s="97">
        <f t="shared" si="44"/>
        <v>43750</v>
      </c>
      <c r="I40" s="97">
        <f t="shared" si="44"/>
        <v>43750</v>
      </c>
      <c r="J40" s="97">
        <f t="shared" si="44"/>
        <v>43750</v>
      </c>
      <c r="K40" s="97">
        <f t="shared" si="44"/>
        <v>43750</v>
      </c>
      <c r="L40" s="97">
        <f t="shared" si="44"/>
        <v>43750</v>
      </c>
      <c r="M40" s="97">
        <f t="shared" si="44"/>
        <v>43750</v>
      </c>
      <c r="N40" s="97">
        <f t="shared" si="44"/>
        <v>43750</v>
      </c>
      <c r="O40" s="97">
        <f t="shared" si="44"/>
        <v>43750</v>
      </c>
      <c r="P40" s="98">
        <v>525000</v>
      </c>
    </row>
    <row r="41" spans="2:16" x14ac:dyDescent="0.25">
      <c r="B41" s="95" t="str">
        <f t="shared" si="45"/>
        <v>United States</v>
      </c>
      <c r="C41" s="96" t="str">
        <f t="shared" si="46"/>
        <v>Contractor</v>
      </c>
      <c r="D41" s="97">
        <f t="shared" si="47"/>
        <v>56250</v>
      </c>
      <c r="E41" s="97">
        <f t="shared" si="44"/>
        <v>56250</v>
      </c>
      <c r="F41" s="97">
        <f t="shared" si="44"/>
        <v>56250</v>
      </c>
      <c r="G41" s="97">
        <f t="shared" si="44"/>
        <v>56250</v>
      </c>
      <c r="H41" s="97">
        <f t="shared" si="44"/>
        <v>56250</v>
      </c>
      <c r="I41" s="97">
        <f t="shared" si="44"/>
        <v>56250</v>
      </c>
      <c r="J41" s="97">
        <f t="shared" si="44"/>
        <v>56250</v>
      </c>
      <c r="K41" s="97">
        <f t="shared" si="44"/>
        <v>56250</v>
      </c>
      <c r="L41" s="97">
        <f t="shared" si="44"/>
        <v>56250</v>
      </c>
      <c r="M41" s="97">
        <f t="shared" si="44"/>
        <v>56250</v>
      </c>
      <c r="N41" s="97">
        <f t="shared" si="44"/>
        <v>56250</v>
      </c>
      <c r="O41" s="97">
        <f t="shared" si="44"/>
        <v>56250</v>
      </c>
      <c r="P41" s="98">
        <v>675000</v>
      </c>
    </row>
    <row r="42" spans="2:16" x14ac:dyDescent="0.25">
      <c r="B42" s="95" t="str">
        <f t="shared" si="45"/>
        <v>Off-Shore</v>
      </c>
      <c r="C42" s="96" t="str">
        <f t="shared" si="46"/>
        <v>Contractor</v>
      </c>
      <c r="D42" s="97">
        <f t="shared" si="47"/>
        <v>20833.333333333332</v>
      </c>
      <c r="E42" s="97">
        <f t="shared" si="44"/>
        <v>20833.333333333332</v>
      </c>
      <c r="F42" s="97">
        <f t="shared" si="44"/>
        <v>20833.333333333332</v>
      </c>
      <c r="G42" s="97">
        <f t="shared" si="44"/>
        <v>20833.333333333332</v>
      </c>
      <c r="H42" s="97">
        <f t="shared" si="44"/>
        <v>20833.333333333332</v>
      </c>
      <c r="I42" s="97">
        <f t="shared" si="44"/>
        <v>20833.333333333332</v>
      </c>
      <c r="J42" s="97">
        <f t="shared" si="44"/>
        <v>20833.333333333332</v>
      </c>
      <c r="K42" s="97">
        <f t="shared" si="44"/>
        <v>20833.333333333332</v>
      </c>
      <c r="L42" s="97">
        <f t="shared" si="44"/>
        <v>20833.333333333332</v>
      </c>
      <c r="M42" s="97">
        <f t="shared" si="44"/>
        <v>20833.333333333332</v>
      </c>
      <c r="N42" s="97">
        <f t="shared" si="44"/>
        <v>20833.333333333332</v>
      </c>
      <c r="O42" s="97">
        <f t="shared" si="44"/>
        <v>20833.333333333332</v>
      </c>
      <c r="P42" s="98">
        <v>250000</v>
      </c>
    </row>
    <row r="43" spans="2:16" x14ac:dyDescent="0.25">
      <c r="B43" s="95" t="str">
        <f t="shared" si="45"/>
        <v>United States</v>
      </c>
      <c r="C43" s="96" t="str">
        <f t="shared" si="46"/>
        <v>SOW</v>
      </c>
      <c r="D43" s="97">
        <f t="shared" si="47"/>
        <v>0</v>
      </c>
      <c r="E43" s="97">
        <f t="shared" si="44"/>
        <v>0</v>
      </c>
      <c r="F43" s="97">
        <f t="shared" si="44"/>
        <v>0</v>
      </c>
      <c r="G43" s="97">
        <f t="shared" si="44"/>
        <v>0</v>
      </c>
      <c r="H43" s="97">
        <f t="shared" si="44"/>
        <v>0</v>
      </c>
      <c r="I43" s="97">
        <f t="shared" si="44"/>
        <v>0</v>
      </c>
      <c r="J43" s="97">
        <f t="shared" si="44"/>
        <v>0</v>
      </c>
      <c r="K43" s="97">
        <f t="shared" si="44"/>
        <v>0</v>
      </c>
      <c r="L43" s="97">
        <f t="shared" si="44"/>
        <v>0</v>
      </c>
      <c r="M43" s="97">
        <f t="shared" si="44"/>
        <v>0</v>
      </c>
      <c r="N43" s="97">
        <f t="shared" si="44"/>
        <v>0</v>
      </c>
      <c r="O43" s="97">
        <f t="shared" si="44"/>
        <v>0</v>
      </c>
      <c r="P43" s="98">
        <v>0</v>
      </c>
    </row>
    <row r="44" spans="2:16" x14ac:dyDescent="0.25">
      <c r="B44" s="95" t="str">
        <f t="shared" si="45"/>
        <v>Off-Shore</v>
      </c>
      <c r="C44" s="96" t="str">
        <f t="shared" si="46"/>
        <v>SOW</v>
      </c>
      <c r="D44" s="97">
        <f t="shared" si="47"/>
        <v>8400</v>
      </c>
      <c r="E44" s="97">
        <f t="shared" si="44"/>
        <v>8400</v>
      </c>
      <c r="F44" s="97">
        <f t="shared" si="44"/>
        <v>8400</v>
      </c>
      <c r="G44" s="97">
        <f t="shared" si="44"/>
        <v>8400</v>
      </c>
      <c r="H44" s="97">
        <f t="shared" si="44"/>
        <v>8400</v>
      </c>
      <c r="I44" s="97">
        <f t="shared" si="44"/>
        <v>8400</v>
      </c>
      <c r="J44" s="97">
        <f t="shared" si="44"/>
        <v>8400</v>
      </c>
      <c r="K44" s="97">
        <f t="shared" si="44"/>
        <v>8400</v>
      </c>
      <c r="L44" s="97">
        <f t="shared" si="44"/>
        <v>8400</v>
      </c>
      <c r="M44" s="97">
        <f t="shared" si="44"/>
        <v>8400</v>
      </c>
      <c r="N44" s="97">
        <f t="shared" si="44"/>
        <v>8400</v>
      </c>
      <c r="O44" s="97">
        <f t="shared" si="44"/>
        <v>8400</v>
      </c>
      <c r="P44" s="98">
        <v>100800</v>
      </c>
    </row>
    <row r="45" spans="2:16" x14ac:dyDescent="0.25">
      <c r="B45" s="105"/>
      <c r="C45" s="96" t="str">
        <f t="shared" si="46"/>
        <v>Cloud</v>
      </c>
      <c r="D45" s="97">
        <f t="shared" si="47"/>
        <v>79166.666666666672</v>
      </c>
      <c r="E45" s="97">
        <f t="shared" si="44"/>
        <v>79166.666666666672</v>
      </c>
      <c r="F45" s="97">
        <f t="shared" si="44"/>
        <v>79166.666666666672</v>
      </c>
      <c r="G45" s="97">
        <f t="shared" si="44"/>
        <v>79166.666666666672</v>
      </c>
      <c r="H45" s="97">
        <f t="shared" si="44"/>
        <v>79166.666666666672</v>
      </c>
      <c r="I45" s="97">
        <f t="shared" si="44"/>
        <v>79166.666666666672</v>
      </c>
      <c r="J45" s="97">
        <f t="shared" si="44"/>
        <v>79166.666666666672</v>
      </c>
      <c r="K45" s="97">
        <f t="shared" si="44"/>
        <v>79166.666666666672</v>
      </c>
      <c r="L45" s="97">
        <f t="shared" si="44"/>
        <v>79166.666666666672</v>
      </c>
      <c r="M45" s="97">
        <f t="shared" si="44"/>
        <v>79166.666666666672</v>
      </c>
      <c r="N45" s="97">
        <f t="shared" si="44"/>
        <v>79166.666666666672</v>
      </c>
      <c r="O45" s="97">
        <f t="shared" si="44"/>
        <v>79166.666666666672</v>
      </c>
      <c r="P45" s="98">
        <v>950000</v>
      </c>
    </row>
    <row r="46" spans="2:16" x14ac:dyDescent="0.25">
      <c r="B46" s="105"/>
      <c r="C46" s="96" t="str">
        <f t="shared" si="46"/>
        <v>Hardware</v>
      </c>
      <c r="D46" s="97">
        <f t="shared" si="47"/>
        <v>22916.666666666668</v>
      </c>
      <c r="E46" s="97">
        <f t="shared" si="44"/>
        <v>22916.666666666668</v>
      </c>
      <c r="F46" s="97">
        <f t="shared" si="44"/>
        <v>22916.666666666668</v>
      </c>
      <c r="G46" s="97">
        <f t="shared" si="44"/>
        <v>22916.666666666668</v>
      </c>
      <c r="H46" s="97">
        <f t="shared" si="44"/>
        <v>22916.666666666668</v>
      </c>
      <c r="I46" s="97">
        <f t="shared" si="44"/>
        <v>22916.666666666668</v>
      </c>
      <c r="J46" s="97">
        <f t="shared" si="44"/>
        <v>22916.666666666668</v>
      </c>
      <c r="K46" s="97">
        <f t="shared" si="44"/>
        <v>22916.666666666668</v>
      </c>
      <c r="L46" s="97">
        <f t="shared" si="44"/>
        <v>22916.666666666668</v>
      </c>
      <c r="M46" s="97">
        <f t="shared" si="44"/>
        <v>22916.666666666668</v>
      </c>
      <c r="N46" s="97">
        <f t="shared" si="44"/>
        <v>22916.666666666668</v>
      </c>
      <c r="O46" s="97">
        <f t="shared" si="44"/>
        <v>22916.666666666668</v>
      </c>
      <c r="P46" s="98">
        <v>275000</v>
      </c>
    </row>
    <row r="47" spans="2:16" ht="15.75" thickBot="1" x14ac:dyDescent="0.3">
      <c r="B47" s="105"/>
      <c r="C47" s="96" t="str">
        <f>C11</f>
        <v>Software</v>
      </c>
      <c r="D47" s="106">
        <f t="shared" si="47"/>
        <v>25833.333333333332</v>
      </c>
      <c r="E47" s="106">
        <f t="shared" si="44"/>
        <v>25833.333333333332</v>
      </c>
      <c r="F47" s="106">
        <f t="shared" si="44"/>
        <v>25833.333333333332</v>
      </c>
      <c r="G47" s="106">
        <f t="shared" si="44"/>
        <v>25833.333333333332</v>
      </c>
      <c r="H47" s="106">
        <f t="shared" si="44"/>
        <v>25833.333333333332</v>
      </c>
      <c r="I47" s="106">
        <f t="shared" si="44"/>
        <v>25833.333333333332</v>
      </c>
      <c r="J47" s="106">
        <f t="shared" si="44"/>
        <v>25833.333333333332</v>
      </c>
      <c r="K47" s="106">
        <f t="shared" si="44"/>
        <v>25833.333333333332</v>
      </c>
      <c r="L47" s="106">
        <f t="shared" si="44"/>
        <v>25833.333333333332</v>
      </c>
      <c r="M47" s="106">
        <f t="shared" si="44"/>
        <v>25833.333333333332</v>
      </c>
      <c r="N47" s="106">
        <f t="shared" si="44"/>
        <v>25833.333333333332</v>
      </c>
      <c r="O47" s="106">
        <f t="shared" si="44"/>
        <v>25833.333333333332</v>
      </c>
      <c r="P47" s="107">
        <v>310000</v>
      </c>
    </row>
    <row r="48" spans="2:16" ht="16.5" thickTop="1" thickBot="1" x14ac:dyDescent="0.3">
      <c r="B48" s="99"/>
      <c r="C48" s="100"/>
      <c r="D48" s="101">
        <f>SUM(D39:D47)</f>
        <v>457150</v>
      </c>
      <c r="E48" s="101">
        <f t="shared" ref="E48" si="48">SUM(E39:E47)</f>
        <v>457150</v>
      </c>
      <c r="F48" s="101">
        <f t="shared" ref="F48" si="49">SUM(F39:F47)</f>
        <v>457150</v>
      </c>
      <c r="G48" s="101">
        <f t="shared" ref="G48" si="50">SUM(G39:G47)</f>
        <v>457150</v>
      </c>
      <c r="H48" s="101">
        <f t="shared" ref="H48" si="51">SUM(H39:H47)</f>
        <v>457150</v>
      </c>
      <c r="I48" s="101">
        <f t="shared" ref="I48" si="52">SUM(I39:I47)</f>
        <v>457150</v>
      </c>
      <c r="J48" s="101">
        <f t="shared" ref="J48" si="53">SUM(J39:J47)</f>
        <v>457150</v>
      </c>
      <c r="K48" s="101">
        <f t="shared" ref="K48" si="54">SUM(K39:K47)</f>
        <v>457150</v>
      </c>
      <c r="L48" s="101">
        <f t="shared" ref="L48" si="55">SUM(L39:L47)</f>
        <v>457150</v>
      </c>
      <c r="M48" s="101">
        <f t="shared" ref="M48" si="56">SUM(M39:M47)</f>
        <v>457150</v>
      </c>
      <c r="N48" s="101">
        <f t="shared" ref="N48" si="57">SUM(N39:N47)</f>
        <v>457150</v>
      </c>
      <c r="O48" s="101">
        <f t="shared" ref="O48:P48" si="58">SUM(O39:O47)</f>
        <v>457150</v>
      </c>
      <c r="P48" s="102">
        <f t="shared" si="58"/>
        <v>5485800</v>
      </c>
    </row>
    <row r="49" spans="2:16" ht="15.75" thickBot="1" x14ac:dyDescent="0.3"/>
    <row r="50" spans="2:16" x14ac:dyDescent="0.25">
      <c r="B50" s="91" t="str">
        <f>'Program 4'!$B$1</f>
        <v>Program 4</v>
      </c>
      <c r="C50" s="92"/>
      <c r="D50" s="93">
        <f>D2</f>
        <v>46023</v>
      </c>
      <c r="E50" s="93">
        <f t="shared" ref="E50:O50" si="59">E2</f>
        <v>46054</v>
      </c>
      <c r="F50" s="93">
        <f t="shared" si="59"/>
        <v>46082</v>
      </c>
      <c r="G50" s="93">
        <f t="shared" si="59"/>
        <v>46113</v>
      </c>
      <c r="H50" s="93">
        <f t="shared" si="59"/>
        <v>46143</v>
      </c>
      <c r="I50" s="93">
        <f t="shared" si="59"/>
        <v>46174</v>
      </c>
      <c r="J50" s="93">
        <f t="shared" si="59"/>
        <v>46204</v>
      </c>
      <c r="K50" s="93">
        <f t="shared" si="59"/>
        <v>46235</v>
      </c>
      <c r="L50" s="93">
        <f t="shared" si="59"/>
        <v>46266</v>
      </c>
      <c r="M50" s="93">
        <f t="shared" si="59"/>
        <v>46296</v>
      </c>
      <c r="N50" s="93">
        <f t="shared" si="59"/>
        <v>46327</v>
      </c>
      <c r="O50" s="93">
        <f t="shared" si="59"/>
        <v>46357</v>
      </c>
      <c r="P50" s="104"/>
    </row>
    <row r="51" spans="2:16" x14ac:dyDescent="0.25">
      <c r="B51" s="95" t="str">
        <f>B3</f>
        <v>United States</v>
      </c>
      <c r="C51" s="96" t="str">
        <f>C3</f>
        <v>Employee</v>
      </c>
      <c r="D51" s="97">
        <f>$P51/12</f>
        <v>225000</v>
      </c>
      <c r="E51" s="97">
        <f t="shared" ref="E51:O59" si="60">$P51/12</f>
        <v>225000</v>
      </c>
      <c r="F51" s="97">
        <f t="shared" si="60"/>
        <v>225000</v>
      </c>
      <c r="G51" s="97">
        <f t="shared" si="60"/>
        <v>225000</v>
      </c>
      <c r="H51" s="97">
        <f t="shared" si="60"/>
        <v>225000</v>
      </c>
      <c r="I51" s="97">
        <f t="shared" si="60"/>
        <v>225000</v>
      </c>
      <c r="J51" s="97">
        <f t="shared" si="60"/>
        <v>225000</v>
      </c>
      <c r="K51" s="97">
        <f t="shared" si="60"/>
        <v>225000</v>
      </c>
      <c r="L51" s="97">
        <f t="shared" si="60"/>
        <v>225000</v>
      </c>
      <c r="M51" s="97">
        <f t="shared" si="60"/>
        <v>225000</v>
      </c>
      <c r="N51" s="97">
        <f t="shared" si="60"/>
        <v>225000</v>
      </c>
      <c r="O51" s="97">
        <f t="shared" si="60"/>
        <v>225000</v>
      </c>
      <c r="P51" s="98">
        <v>2700000</v>
      </c>
    </row>
    <row r="52" spans="2:16" x14ac:dyDescent="0.25">
      <c r="B52" s="95" t="str">
        <f t="shared" ref="B52:B56" si="61">B4</f>
        <v>Off-Shore</v>
      </c>
      <c r="C52" s="96" t="str">
        <f t="shared" ref="C52:C58" si="62">C4</f>
        <v>Employee</v>
      </c>
      <c r="D52" s="97">
        <f t="shared" ref="D52:D59" si="63">$P52/12</f>
        <v>26250</v>
      </c>
      <c r="E52" s="97">
        <f t="shared" si="60"/>
        <v>26250</v>
      </c>
      <c r="F52" s="97">
        <f t="shared" si="60"/>
        <v>26250</v>
      </c>
      <c r="G52" s="97">
        <f t="shared" si="60"/>
        <v>26250</v>
      </c>
      <c r="H52" s="97">
        <f t="shared" si="60"/>
        <v>26250</v>
      </c>
      <c r="I52" s="97">
        <f t="shared" si="60"/>
        <v>26250</v>
      </c>
      <c r="J52" s="97">
        <f t="shared" si="60"/>
        <v>26250</v>
      </c>
      <c r="K52" s="97">
        <f t="shared" si="60"/>
        <v>26250</v>
      </c>
      <c r="L52" s="97">
        <f t="shared" si="60"/>
        <v>26250</v>
      </c>
      <c r="M52" s="97">
        <f t="shared" si="60"/>
        <v>26250</v>
      </c>
      <c r="N52" s="97">
        <f t="shared" si="60"/>
        <v>26250</v>
      </c>
      <c r="O52" s="97">
        <f t="shared" si="60"/>
        <v>26250</v>
      </c>
      <c r="P52" s="98">
        <v>315000</v>
      </c>
    </row>
    <row r="53" spans="2:16" x14ac:dyDescent="0.25">
      <c r="B53" s="95" t="str">
        <f t="shared" si="61"/>
        <v>United States</v>
      </c>
      <c r="C53" s="96" t="str">
        <f t="shared" si="62"/>
        <v>Contractor</v>
      </c>
      <c r="D53" s="97">
        <f t="shared" si="63"/>
        <v>75000</v>
      </c>
      <c r="E53" s="97">
        <f t="shared" si="60"/>
        <v>75000</v>
      </c>
      <c r="F53" s="97">
        <f t="shared" si="60"/>
        <v>75000</v>
      </c>
      <c r="G53" s="97">
        <f t="shared" si="60"/>
        <v>75000</v>
      </c>
      <c r="H53" s="97">
        <f t="shared" si="60"/>
        <v>75000</v>
      </c>
      <c r="I53" s="97">
        <f t="shared" si="60"/>
        <v>75000</v>
      </c>
      <c r="J53" s="97">
        <f t="shared" si="60"/>
        <v>75000</v>
      </c>
      <c r="K53" s="97">
        <f t="shared" si="60"/>
        <v>75000</v>
      </c>
      <c r="L53" s="97">
        <f t="shared" si="60"/>
        <v>75000</v>
      </c>
      <c r="M53" s="97">
        <f t="shared" si="60"/>
        <v>75000</v>
      </c>
      <c r="N53" s="97">
        <f t="shared" si="60"/>
        <v>75000</v>
      </c>
      <c r="O53" s="97">
        <f t="shared" si="60"/>
        <v>75000</v>
      </c>
      <c r="P53" s="98">
        <v>900000</v>
      </c>
    </row>
    <row r="54" spans="2:16" x14ac:dyDescent="0.25">
      <c r="B54" s="95" t="str">
        <f t="shared" si="61"/>
        <v>Off-Shore</v>
      </c>
      <c r="C54" s="96" t="str">
        <f t="shared" si="62"/>
        <v>Contractor</v>
      </c>
      <c r="D54" s="97">
        <f t="shared" si="63"/>
        <v>16666.666666666668</v>
      </c>
      <c r="E54" s="97">
        <f t="shared" si="60"/>
        <v>16666.666666666668</v>
      </c>
      <c r="F54" s="97">
        <f t="shared" si="60"/>
        <v>16666.666666666668</v>
      </c>
      <c r="G54" s="97">
        <f t="shared" si="60"/>
        <v>16666.666666666668</v>
      </c>
      <c r="H54" s="97">
        <f t="shared" si="60"/>
        <v>16666.666666666668</v>
      </c>
      <c r="I54" s="97">
        <f t="shared" si="60"/>
        <v>16666.666666666668</v>
      </c>
      <c r="J54" s="97">
        <f t="shared" si="60"/>
        <v>16666.666666666668</v>
      </c>
      <c r="K54" s="97">
        <f t="shared" si="60"/>
        <v>16666.666666666668</v>
      </c>
      <c r="L54" s="97">
        <f t="shared" si="60"/>
        <v>16666.666666666668</v>
      </c>
      <c r="M54" s="97">
        <f t="shared" si="60"/>
        <v>16666.666666666668</v>
      </c>
      <c r="N54" s="97">
        <f t="shared" si="60"/>
        <v>16666.666666666668</v>
      </c>
      <c r="O54" s="97">
        <f t="shared" si="60"/>
        <v>16666.666666666668</v>
      </c>
      <c r="P54" s="98">
        <v>200000</v>
      </c>
    </row>
    <row r="55" spans="2:16" x14ac:dyDescent="0.25">
      <c r="B55" s="95" t="str">
        <f t="shared" si="61"/>
        <v>United States</v>
      </c>
      <c r="C55" s="96" t="str">
        <f t="shared" si="62"/>
        <v>SOW</v>
      </c>
      <c r="D55" s="97">
        <f t="shared" si="63"/>
        <v>0</v>
      </c>
      <c r="E55" s="97">
        <f t="shared" si="60"/>
        <v>0</v>
      </c>
      <c r="F55" s="97">
        <f t="shared" si="60"/>
        <v>0</v>
      </c>
      <c r="G55" s="97">
        <f t="shared" si="60"/>
        <v>0</v>
      </c>
      <c r="H55" s="97">
        <f t="shared" si="60"/>
        <v>0</v>
      </c>
      <c r="I55" s="97">
        <f t="shared" si="60"/>
        <v>0</v>
      </c>
      <c r="J55" s="97">
        <f t="shared" si="60"/>
        <v>0</v>
      </c>
      <c r="K55" s="97">
        <f t="shared" si="60"/>
        <v>0</v>
      </c>
      <c r="L55" s="97">
        <f t="shared" si="60"/>
        <v>0</v>
      </c>
      <c r="M55" s="97">
        <f t="shared" si="60"/>
        <v>0</v>
      </c>
      <c r="N55" s="97">
        <f t="shared" si="60"/>
        <v>0</v>
      </c>
      <c r="O55" s="97">
        <f t="shared" si="60"/>
        <v>0</v>
      </c>
      <c r="P55" s="98">
        <v>0</v>
      </c>
    </row>
    <row r="56" spans="2:16" x14ac:dyDescent="0.25">
      <c r="B56" s="95" t="str">
        <f t="shared" si="61"/>
        <v>Off-Shore</v>
      </c>
      <c r="C56" s="96" t="str">
        <f t="shared" si="62"/>
        <v>SOW</v>
      </c>
      <c r="D56" s="97">
        <f t="shared" si="63"/>
        <v>34583.333333333336</v>
      </c>
      <c r="E56" s="97">
        <f t="shared" si="60"/>
        <v>34583.333333333336</v>
      </c>
      <c r="F56" s="97">
        <f t="shared" si="60"/>
        <v>34583.333333333336</v>
      </c>
      <c r="G56" s="97">
        <f t="shared" si="60"/>
        <v>34583.333333333336</v>
      </c>
      <c r="H56" s="97">
        <f t="shared" si="60"/>
        <v>34583.333333333336</v>
      </c>
      <c r="I56" s="97">
        <f t="shared" si="60"/>
        <v>34583.333333333336</v>
      </c>
      <c r="J56" s="97">
        <f t="shared" si="60"/>
        <v>34583.333333333336</v>
      </c>
      <c r="K56" s="97">
        <f t="shared" si="60"/>
        <v>34583.333333333336</v>
      </c>
      <c r="L56" s="97">
        <f t="shared" si="60"/>
        <v>34583.333333333336</v>
      </c>
      <c r="M56" s="97">
        <f t="shared" si="60"/>
        <v>34583.333333333336</v>
      </c>
      <c r="N56" s="97">
        <f t="shared" si="60"/>
        <v>34583.333333333336</v>
      </c>
      <c r="O56" s="97">
        <f t="shared" si="60"/>
        <v>34583.333333333336</v>
      </c>
      <c r="P56" s="98">
        <v>415000</v>
      </c>
    </row>
    <row r="57" spans="2:16" x14ac:dyDescent="0.25">
      <c r="B57" s="105"/>
      <c r="C57" s="96" t="str">
        <f t="shared" si="62"/>
        <v>Cloud</v>
      </c>
      <c r="D57" s="97">
        <f t="shared" si="63"/>
        <v>100000</v>
      </c>
      <c r="E57" s="97">
        <f t="shared" si="60"/>
        <v>100000</v>
      </c>
      <c r="F57" s="97">
        <f t="shared" si="60"/>
        <v>100000</v>
      </c>
      <c r="G57" s="97">
        <f t="shared" si="60"/>
        <v>100000</v>
      </c>
      <c r="H57" s="97">
        <f t="shared" si="60"/>
        <v>100000</v>
      </c>
      <c r="I57" s="97">
        <f t="shared" si="60"/>
        <v>100000</v>
      </c>
      <c r="J57" s="97">
        <f t="shared" si="60"/>
        <v>100000</v>
      </c>
      <c r="K57" s="97">
        <f t="shared" si="60"/>
        <v>100000</v>
      </c>
      <c r="L57" s="97">
        <f t="shared" si="60"/>
        <v>100000</v>
      </c>
      <c r="M57" s="97">
        <f t="shared" si="60"/>
        <v>100000</v>
      </c>
      <c r="N57" s="97">
        <f t="shared" si="60"/>
        <v>100000</v>
      </c>
      <c r="O57" s="97">
        <f t="shared" si="60"/>
        <v>100000</v>
      </c>
      <c r="P57" s="98">
        <v>1200000</v>
      </c>
    </row>
    <row r="58" spans="2:16" x14ac:dyDescent="0.25">
      <c r="B58" s="105"/>
      <c r="C58" s="96" t="str">
        <f t="shared" si="62"/>
        <v>Hardware</v>
      </c>
      <c r="D58" s="97">
        <f t="shared" si="63"/>
        <v>50000</v>
      </c>
      <c r="E58" s="97">
        <f t="shared" si="60"/>
        <v>50000</v>
      </c>
      <c r="F58" s="97">
        <f t="shared" si="60"/>
        <v>50000</v>
      </c>
      <c r="G58" s="97">
        <f t="shared" si="60"/>
        <v>50000</v>
      </c>
      <c r="H58" s="97">
        <f t="shared" si="60"/>
        <v>50000</v>
      </c>
      <c r="I58" s="97">
        <f t="shared" si="60"/>
        <v>50000</v>
      </c>
      <c r="J58" s="97">
        <f t="shared" si="60"/>
        <v>50000</v>
      </c>
      <c r="K58" s="97">
        <f t="shared" si="60"/>
        <v>50000</v>
      </c>
      <c r="L58" s="97">
        <f t="shared" si="60"/>
        <v>50000</v>
      </c>
      <c r="M58" s="97">
        <f t="shared" si="60"/>
        <v>50000</v>
      </c>
      <c r="N58" s="97">
        <f t="shared" si="60"/>
        <v>50000</v>
      </c>
      <c r="O58" s="97">
        <f t="shared" si="60"/>
        <v>50000</v>
      </c>
      <c r="P58" s="98">
        <v>600000</v>
      </c>
    </row>
    <row r="59" spans="2:16" ht="15.75" thickBot="1" x14ac:dyDescent="0.3">
      <c r="B59" s="105"/>
      <c r="C59" s="96" t="str">
        <f>C23</f>
        <v>Software</v>
      </c>
      <c r="D59" s="106">
        <f t="shared" si="63"/>
        <v>47916.666666666664</v>
      </c>
      <c r="E59" s="106">
        <f t="shared" si="60"/>
        <v>47916.666666666664</v>
      </c>
      <c r="F59" s="106">
        <f t="shared" si="60"/>
        <v>47916.666666666664</v>
      </c>
      <c r="G59" s="106">
        <f t="shared" si="60"/>
        <v>47916.666666666664</v>
      </c>
      <c r="H59" s="106">
        <f t="shared" si="60"/>
        <v>47916.666666666664</v>
      </c>
      <c r="I59" s="106">
        <f t="shared" si="60"/>
        <v>47916.666666666664</v>
      </c>
      <c r="J59" s="106">
        <f t="shared" si="60"/>
        <v>47916.666666666664</v>
      </c>
      <c r="K59" s="106">
        <f t="shared" si="60"/>
        <v>47916.666666666664</v>
      </c>
      <c r="L59" s="106">
        <f t="shared" si="60"/>
        <v>47916.666666666664</v>
      </c>
      <c r="M59" s="106">
        <f t="shared" si="60"/>
        <v>47916.666666666664</v>
      </c>
      <c r="N59" s="106">
        <f t="shared" si="60"/>
        <v>47916.666666666664</v>
      </c>
      <c r="O59" s="106">
        <f t="shared" si="60"/>
        <v>47916.666666666664</v>
      </c>
      <c r="P59" s="107">
        <v>575000</v>
      </c>
    </row>
    <row r="60" spans="2:16" ht="16.5" thickTop="1" thickBot="1" x14ac:dyDescent="0.3">
      <c r="B60" s="99"/>
      <c r="C60" s="100"/>
      <c r="D60" s="101">
        <f>SUM(D51:D59)</f>
        <v>575416.66666666663</v>
      </c>
      <c r="E60" s="101">
        <f t="shared" ref="E60" si="64">SUM(E51:E59)</f>
        <v>575416.66666666663</v>
      </c>
      <c r="F60" s="101">
        <f t="shared" ref="F60" si="65">SUM(F51:F59)</f>
        <v>575416.66666666663</v>
      </c>
      <c r="G60" s="101">
        <f t="shared" ref="G60" si="66">SUM(G51:G59)</f>
        <v>575416.66666666663</v>
      </c>
      <c r="H60" s="101">
        <f t="shared" ref="H60" si="67">SUM(H51:H59)</f>
        <v>575416.66666666663</v>
      </c>
      <c r="I60" s="101">
        <f t="shared" ref="I60" si="68">SUM(I51:I59)</f>
        <v>575416.66666666663</v>
      </c>
      <c r="J60" s="101">
        <f t="shared" ref="J60" si="69">SUM(J51:J59)</f>
        <v>575416.66666666663</v>
      </c>
      <c r="K60" s="101">
        <f t="shared" ref="K60" si="70">SUM(K51:K59)</f>
        <v>575416.66666666663</v>
      </c>
      <c r="L60" s="101">
        <f t="shared" ref="L60" si="71">SUM(L51:L59)</f>
        <v>575416.66666666663</v>
      </c>
      <c r="M60" s="101">
        <f t="shared" ref="M60" si="72">SUM(M51:M59)</f>
        <v>575416.66666666663</v>
      </c>
      <c r="N60" s="101">
        <f t="shared" ref="N60" si="73">SUM(N51:N59)</f>
        <v>575416.66666666663</v>
      </c>
      <c r="O60" s="101">
        <f t="shared" ref="O60:P60" si="74">SUM(O51:O59)</f>
        <v>575416.66666666663</v>
      </c>
      <c r="P60" s="102">
        <f t="shared" si="74"/>
        <v>6905000</v>
      </c>
    </row>
  </sheetData>
  <sheetProtection algorithmName="SHA-512" hashValue="Gm3UH+PXB7HpOkqHBLPfvHSRAm/gWD6oCy9vVLqikZN3z9IZF1lx/YIBM4Kr24mdo/uDLtVJfw2jU7n0DHfNWg==" saltValue="IVrn5h/3ICKQ4UoZ49f9Hg==" spinCount="100000" sheet="1" objects="1" scenarios="1" selectLockedCells="1" selectUnlockedCell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3EAE2-0971-4A35-B293-0B88DCB8503D}">
  <sheetPr>
    <tabColor rgb="FF92D050"/>
  </sheetPr>
  <dimension ref="A1:Z49"/>
  <sheetViews>
    <sheetView workbookViewId="0">
      <selection activeCell="E9" sqref="E9"/>
    </sheetView>
  </sheetViews>
  <sheetFormatPr defaultRowHeight="15" x14ac:dyDescent="0.25"/>
  <cols>
    <col min="1" max="1" width="9.5703125" style="10" bestFit="1" customWidth="1"/>
    <col min="2" max="2" width="25.5703125" style="10" bestFit="1" customWidth="1"/>
    <col min="3" max="3" width="14" style="10" bestFit="1" customWidth="1"/>
    <col min="4" max="15" width="15.28515625" style="10" customWidth="1"/>
    <col min="16" max="16" width="16" style="10" bestFit="1" customWidth="1"/>
    <col min="17" max="17" width="14.28515625" style="10" bestFit="1" customWidth="1"/>
    <col min="18" max="18" width="16.140625" style="10" bestFit="1" customWidth="1"/>
    <col min="19" max="24" width="14.28515625" style="10" bestFit="1" customWidth="1"/>
    <col min="25" max="26" width="15.28515625" style="10" bestFit="1" customWidth="1"/>
    <col min="27" max="16384" width="9.140625" style="10"/>
  </cols>
  <sheetData>
    <row r="1" spans="1:26" x14ac:dyDescent="0.25">
      <c r="A1" s="15" t="s">
        <v>252</v>
      </c>
      <c r="B1" s="10" t="s">
        <v>254</v>
      </c>
    </row>
    <row r="2" spans="1:26" x14ac:dyDescent="0.25">
      <c r="A2" s="15"/>
      <c r="D2" s="90">
        <f>Reference!D5</f>
        <v>46023</v>
      </c>
      <c r="E2" s="90">
        <f>Reference!E5</f>
        <v>46054</v>
      </c>
      <c r="F2" s="90">
        <f>Reference!F5</f>
        <v>46082</v>
      </c>
      <c r="G2" s="90">
        <f>Reference!G5</f>
        <v>46113</v>
      </c>
      <c r="H2" s="90">
        <f>Reference!H5</f>
        <v>46143</v>
      </c>
      <c r="I2" s="90">
        <f>Reference!I5</f>
        <v>46174</v>
      </c>
      <c r="J2" s="90">
        <f>Reference!J5</f>
        <v>46204</v>
      </c>
      <c r="K2" s="90">
        <f>Reference!K5</f>
        <v>46235</v>
      </c>
      <c r="L2" s="90">
        <f>Reference!L5</f>
        <v>46266</v>
      </c>
      <c r="M2" s="90">
        <f>Reference!M5</f>
        <v>46296</v>
      </c>
      <c r="N2" s="90">
        <f>Reference!N5</f>
        <v>46327</v>
      </c>
      <c r="O2" s="90">
        <f>Reference!O5</f>
        <v>46357</v>
      </c>
      <c r="P2" s="21" t="s">
        <v>181</v>
      </c>
    </row>
    <row r="3" spans="1:26" x14ac:dyDescent="0.25">
      <c r="C3" s="15" t="s">
        <v>282</v>
      </c>
      <c r="D3" s="28">
        <f>'Program 1'!M$116+'Program 2'!M$116+'Program 3'!M$116+'Program 4'!M$116</f>
        <v>2885171.56</v>
      </c>
      <c r="E3" s="28">
        <f>'Program 1'!N$116+'Program 2'!N$116+'Program 3'!N$116+'Program 4'!N$116</f>
        <v>1735327.87</v>
      </c>
      <c r="F3" s="28">
        <f>'Program 1'!O$116+'Program 2'!O$116+'Program 3'!O$116+'Program 4'!O$116</f>
        <v>1867737.06</v>
      </c>
      <c r="G3" s="28">
        <f>'Program 1'!P$116+'Program 2'!P$116+'Program 3'!P$116+'Program 4'!P$116</f>
        <v>2749452.61</v>
      </c>
      <c r="H3" s="28">
        <f>'Program 1'!Q$116+'Program 2'!Q$116+'Program 3'!Q$116+'Program 4'!Q$116</f>
        <v>0</v>
      </c>
      <c r="I3" s="28">
        <f>'Program 1'!R$116+'Program 2'!R$116+'Program 3'!R$116+'Program 4'!R$116</f>
        <v>0</v>
      </c>
      <c r="J3" s="28">
        <f>'Program 1'!S$116+'Program 2'!S$116+'Program 3'!S$116+'Program 4'!S$116</f>
        <v>0</v>
      </c>
      <c r="K3" s="28">
        <f>'Program 1'!T$116+'Program 2'!T$116+'Program 3'!T$116+'Program 4'!T$116</f>
        <v>0</v>
      </c>
      <c r="L3" s="28">
        <f>'Program 1'!U$116+'Program 2'!U$116+'Program 3'!U$116+'Program 4'!U$116</f>
        <v>0</v>
      </c>
      <c r="M3" s="28">
        <f>'Program 1'!V$116+'Program 2'!V$116+'Program 3'!V$116+'Program 4'!V$116</f>
        <v>0</v>
      </c>
      <c r="N3" s="28">
        <f>'Program 1'!W$116+'Program 2'!W$116+'Program 3'!W$116+'Program 4'!W$116</f>
        <v>0</v>
      </c>
      <c r="O3" s="28">
        <f>'Program 1'!X$116+'Program 2'!X$116+'Program 3'!X$116+'Program 4'!X$116</f>
        <v>0</v>
      </c>
      <c r="P3" s="28">
        <f>SUM(D3:O3)</f>
        <v>9237689.0999999996</v>
      </c>
      <c r="Q3" s="32"/>
      <c r="R3" s="32"/>
      <c r="S3" s="32"/>
      <c r="T3" s="32"/>
      <c r="U3" s="32"/>
      <c r="V3" s="32"/>
      <c r="W3" s="32"/>
      <c r="X3" s="32"/>
      <c r="Y3" s="32"/>
      <c r="Z3" s="32"/>
    </row>
    <row r="5" spans="1:26" x14ac:dyDescent="0.25">
      <c r="C5" s="15" t="s">
        <v>177</v>
      </c>
      <c r="D5" s="19">
        <f>Budget!D12</f>
        <v>2156316.666666667</v>
      </c>
      <c r="E5" s="19">
        <f>Budget!E12</f>
        <v>2156316.666666667</v>
      </c>
      <c r="F5" s="19">
        <f>Budget!F12</f>
        <v>2156316.666666667</v>
      </c>
      <c r="G5" s="19">
        <f>Budget!G12</f>
        <v>2156316.666666667</v>
      </c>
      <c r="H5" s="19">
        <f>Budget!H12</f>
        <v>2156316.666666667</v>
      </c>
      <c r="I5" s="19">
        <f>Budget!I12</f>
        <v>2156316.666666667</v>
      </c>
      <c r="J5" s="19">
        <f>Budget!J12</f>
        <v>2156316.666666667</v>
      </c>
      <c r="K5" s="19">
        <f>Budget!K12</f>
        <v>2156316.666666667</v>
      </c>
      <c r="L5" s="19">
        <f>Budget!L12</f>
        <v>2156316.666666667</v>
      </c>
      <c r="M5" s="19">
        <f>Budget!M12</f>
        <v>2156316.666666667</v>
      </c>
      <c r="N5" s="19">
        <f>Budget!N12</f>
        <v>2156316.666666667</v>
      </c>
      <c r="O5" s="19">
        <f>Budget!O12</f>
        <v>2156316.666666667</v>
      </c>
      <c r="P5" s="19">
        <f>SUM(D5:O5)</f>
        <v>25875800.000000011</v>
      </c>
    </row>
    <row r="6" spans="1:26" x14ac:dyDescent="0.25">
      <c r="C6" s="15" t="s">
        <v>283</v>
      </c>
      <c r="D6" s="19">
        <f>D3-D5</f>
        <v>728854.89333333308</v>
      </c>
      <c r="E6" s="19">
        <f t="shared" ref="E6:P6" si="0">E3-E5</f>
        <v>-420988.79666666687</v>
      </c>
      <c r="F6" s="19">
        <f t="shared" si="0"/>
        <v>-288579.60666666692</v>
      </c>
      <c r="G6" s="19">
        <f t="shared" si="0"/>
        <v>593135.94333333289</v>
      </c>
      <c r="H6" s="19">
        <f t="shared" si="0"/>
        <v>-2156316.666666667</v>
      </c>
      <c r="I6" s="19">
        <f t="shared" si="0"/>
        <v>-2156316.666666667</v>
      </c>
      <c r="J6" s="19">
        <f t="shared" si="0"/>
        <v>-2156316.666666667</v>
      </c>
      <c r="K6" s="19">
        <f t="shared" si="0"/>
        <v>-2156316.666666667</v>
      </c>
      <c r="L6" s="19">
        <f t="shared" si="0"/>
        <v>-2156316.666666667</v>
      </c>
      <c r="M6" s="19">
        <f t="shared" si="0"/>
        <v>-2156316.666666667</v>
      </c>
      <c r="N6" s="19">
        <f t="shared" si="0"/>
        <v>-2156316.666666667</v>
      </c>
      <c r="O6" s="19">
        <f t="shared" si="0"/>
        <v>-2156316.666666667</v>
      </c>
      <c r="P6" s="19">
        <f t="shared" si="0"/>
        <v>-16638110.900000012</v>
      </c>
    </row>
    <row r="8" spans="1:26" x14ac:dyDescent="0.25">
      <c r="B8" s="12"/>
      <c r="C8" s="15" t="s">
        <v>214</v>
      </c>
      <c r="D8" s="28">
        <f>NONSTAFF_CONSOLIDATED[[#Totals],[Jan-26]]+NONSTAFF_CONSOLIDATED7[[#Totals],[Jan-26]]</f>
        <v>2939106.666666667</v>
      </c>
      <c r="E8" s="28">
        <f>NONSTAFF_CONSOLIDATED[[#Totals],[Feb-26]]+NONSTAFF_CONSOLIDATED7[[#Totals],[Feb-26]]</f>
        <v>1723166.6666666667</v>
      </c>
      <c r="F8" s="28">
        <f>NONSTAFF_CONSOLIDATED[[#Totals],[Mar-26]]+NONSTAFF_CONSOLIDATED7[[#Totals],[Mar-26]]</f>
        <v>1860686.6666666667</v>
      </c>
      <c r="G8" s="28">
        <f>NONSTAFF_CONSOLIDATED[[#Totals],[Apr-26]]+NONSTAFF_CONSOLIDATED7[[#Totals],[Apr-26]]</f>
        <v>2724006.666666667</v>
      </c>
      <c r="H8" s="28">
        <f>NONSTAFF_CONSOLIDATED[[#Totals],[May-26]]+NONSTAFF_CONSOLIDATED7[[#Totals],[May-26]]</f>
        <v>1781446.6666666667</v>
      </c>
      <c r="I8" s="28">
        <f>NONSTAFF_CONSOLIDATED[[#Totals],[Jun-26]]+NONSTAFF_CONSOLIDATED7[[#Totals],[Jun-26]]</f>
        <v>1841006.6666666667</v>
      </c>
      <c r="J8" s="28">
        <f>NONSTAFF_CONSOLIDATED[[#Totals],[Jul-26]]+NONSTAFF_CONSOLIDATED7[[#Totals],[Jul-26]]</f>
        <v>3002866.666666667</v>
      </c>
      <c r="K8" s="28">
        <f>NONSTAFF_CONSOLIDATED[[#Totals],[Aug-26]]+NONSTAFF_CONSOLIDATED7[[#Totals],[Aug-26]]</f>
        <v>1800726.6666666667</v>
      </c>
      <c r="L8" s="28">
        <f>NONSTAFF_CONSOLIDATED[[#Totals],[Sep-26]]+NONSTAFF_CONSOLIDATED7[[#Totals],[Sep-26]]</f>
        <v>1841006.6666666667</v>
      </c>
      <c r="M8" s="28">
        <f>NONSTAFF_CONSOLIDATED[[#Totals],[Oct-26]]+NONSTAFF_CONSOLIDATED7[[#Totals],[Oct-26]]</f>
        <v>2725086.666666667</v>
      </c>
      <c r="N8" s="28">
        <f>NONSTAFF_CONSOLIDATED[[#Totals],[Nov-26]]+NONSTAFF_CONSOLIDATED7[[#Totals],[Nov-26]]</f>
        <v>1781646.6666666667</v>
      </c>
      <c r="O8" s="28">
        <f>NONSTAFF_CONSOLIDATED[[#Totals],[Dec-26]]+NONSTAFF_CONSOLIDATED7[[#Totals],[Dec-26]]</f>
        <v>1900366.6666666667</v>
      </c>
      <c r="P8" s="28">
        <f>SUM(D8:O8)</f>
        <v>25921120.000000007</v>
      </c>
    </row>
    <row r="9" spans="1:26" x14ac:dyDescent="0.25">
      <c r="C9" s="15" t="s">
        <v>284</v>
      </c>
      <c r="D9" s="19">
        <f>D3-D8</f>
        <v>-53935.106666666921</v>
      </c>
      <c r="E9" s="19">
        <f t="shared" ref="E9:P9" si="1">E3-E8</f>
        <v>12161.203333333367</v>
      </c>
      <c r="F9" s="19">
        <f t="shared" si="1"/>
        <v>7050.3933333333116</v>
      </c>
      <c r="G9" s="19">
        <f t="shared" si="1"/>
        <v>25445.943333332893</v>
      </c>
      <c r="H9" s="19">
        <f t="shared" si="1"/>
        <v>-1781446.6666666667</v>
      </c>
      <c r="I9" s="19">
        <f t="shared" si="1"/>
        <v>-1841006.6666666667</v>
      </c>
      <c r="J9" s="19">
        <f t="shared" si="1"/>
        <v>-3002866.666666667</v>
      </c>
      <c r="K9" s="19">
        <f t="shared" si="1"/>
        <v>-1800726.6666666667</v>
      </c>
      <c r="L9" s="19">
        <f t="shared" si="1"/>
        <v>-1841006.6666666667</v>
      </c>
      <c r="M9" s="19">
        <f t="shared" si="1"/>
        <v>-2725086.666666667</v>
      </c>
      <c r="N9" s="19">
        <f t="shared" si="1"/>
        <v>-1781646.6666666667</v>
      </c>
      <c r="O9" s="19">
        <f t="shared" si="1"/>
        <v>-1900366.6666666667</v>
      </c>
      <c r="P9" s="19">
        <f t="shared" si="1"/>
        <v>-16683430.900000008</v>
      </c>
    </row>
    <row r="11" spans="1:26" x14ac:dyDescent="0.25">
      <c r="A11" s="15" t="s">
        <v>290</v>
      </c>
      <c r="B11" s="25" t="s">
        <v>16</v>
      </c>
      <c r="C11" s="25" t="s">
        <v>63</v>
      </c>
      <c r="D11" s="25" t="s">
        <v>92</v>
      </c>
      <c r="E11" s="25" t="s">
        <v>93</v>
      </c>
      <c r="F11" s="25" t="s">
        <v>94</v>
      </c>
      <c r="G11" s="25" t="s">
        <v>95</v>
      </c>
      <c r="H11" s="25" t="s">
        <v>96</v>
      </c>
      <c r="I11" s="25" t="s">
        <v>97</v>
      </c>
      <c r="J11" s="25" t="s">
        <v>98</v>
      </c>
      <c r="K11" s="25" t="s">
        <v>99</v>
      </c>
      <c r="L11" s="25" t="s">
        <v>100</v>
      </c>
      <c r="M11" s="25" t="s">
        <v>101</v>
      </c>
      <c r="N11" s="25" t="s">
        <v>102</v>
      </c>
      <c r="O11" s="25" t="s">
        <v>103</v>
      </c>
      <c r="P11" s="25" t="s">
        <v>181</v>
      </c>
    </row>
    <row r="12" spans="1:26" x14ac:dyDescent="0.25">
      <c r="A12" s="15" t="s">
        <v>184</v>
      </c>
      <c r="B12" s="55" t="str">
        <f>IF('Non-Staff Data'!$AC3="","",'Non-Staff Data'!$AC3)</f>
        <v>Couchbase</v>
      </c>
      <c r="C12" s="55" t="s">
        <v>166</v>
      </c>
      <c r="D12" s="56" cm="1">
        <f t="array" ref="D12">SUMIF(NONSTAFF_DATA[[Name]:[Name]],NONSTAFF_CONSOLIDATED[[#This Row],[Name]:[Name]],NONSTAFF_DATA[Jan-26])</f>
        <v>265000</v>
      </c>
      <c r="E12" s="56" cm="1">
        <f t="array" ref="E12">SUMIF(NONSTAFF_DATA[[Name]:[Name]],NONSTAFF_CONSOLIDATED[[#This Row],[Name]:[Name]],NONSTAFF_DATA[Feb-26])</f>
        <v>0</v>
      </c>
      <c r="F12" s="56" cm="1">
        <f t="array" ref="F12">SUMIF(NONSTAFF_DATA[[Name]:[Name]],NONSTAFF_CONSOLIDATED[[#This Row],[Name]:[Name]],NONSTAFF_DATA[Mar-26])</f>
        <v>0</v>
      </c>
      <c r="G12" s="56" cm="1">
        <f t="array" ref="G12">SUMIF(NONSTAFF_DATA[[Name]:[Name]],NONSTAFF_CONSOLIDATED[[#This Row],[Name]:[Name]],NONSTAFF_DATA[Apr-26])</f>
        <v>265000</v>
      </c>
      <c r="H12" s="56" cm="1">
        <f t="array" ref="H12">SUMIF(NONSTAFF_DATA[[Name]:[Name]],NONSTAFF_CONSOLIDATED[[#This Row],[Name]:[Name]],NONSTAFF_DATA[May-26])</f>
        <v>0</v>
      </c>
      <c r="I12" s="56" cm="1">
        <f t="array" ref="I12">SUMIF(NONSTAFF_DATA[[Name]:[Name]],NONSTAFF_CONSOLIDATED[[#This Row],[Name]:[Name]],NONSTAFF_DATA[Jun-26])</f>
        <v>0</v>
      </c>
      <c r="J12" s="56" cm="1">
        <f t="array" ref="J12">SUMIF(NONSTAFF_DATA[[Name]:[Name]],NONSTAFF_CONSOLIDATED[[#This Row],[Name]:[Name]],NONSTAFF_DATA[Jul-26])</f>
        <v>265000</v>
      </c>
      <c r="K12" s="56" cm="1">
        <f t="array" ref="K12">SUMIF(NONSTAFF_DATA[[Name]:[Name]],NONSTAFF_CONSOLIDATED[[#This Row],[Name]:[Name]],NONSTAFF_DATA[Aug-26])</f>
        <v>0</v>
      </c>
      <c r="L12" s="56" cm="1">
        <f t="array" ref="L12">SUMIF(NONSTAFF_DATA[[Name]:[Name]],NONSTAFF_CONSOLIDATED[[#This Row],[Name]:[Name]],NONSTAFF_DATA[Sep-26])</f>
        <v>0</v>
      </c>
      <c r="M12" s="56" cm="1">
        <f t="array" ref="M12">SUMIF(NONSTAFF_DATA[[Name]:[Name]],NONSTAFF_CONSOLIDATED[[#This Row],[Name]:[Name]],NONSTAFF_DATA[Oct-26])</f>
        <v>265000</v>
      </c>
      <c r="N12" s="56" cm="1">
        <f t="array" ref="N12">SUMIF(NONSTAFF_DATA[[Name]:[Name]],NONSTAFF_CONSOLIDATED[[#This Row],[Name]:[Name]],NONSTAFF_DATA[Nov-26])</f>
        <v>0</v>
      </c>
      <c r="O12" s="56" cm="1">
        <f t="array" ref="O12">SUMIF(NONSTAFF_DATA[[Name]:[Name]],NONSTAFF_CONSOLIDATED[[#This Row],[Name]:[Name]],NONSTAFF_DATA[Dec-26])</f>
        <v>0</v>
      </c>
      <c r="P12" s="56">
        <f>SUM(NONSTAFF_CONSOLIDATED[[#This Row],[Jan-26]:[Dec-26]])</f>
        <v>1060000</v>
      </c>
    </row>
    <row r="13" spans="1:26" x14ac:dyDescent="0.25">
      <c r="B13" s="55" t="str">
        <f>IF('Non-Staff Data'!$AC4="","",'Non-Staff Data'!$AC4)</f>
        <v>Hewlett Packard Enterprise</v>
      </c>
      <c r="C13" s="55" t="s">
        <v>1</v>
      </c>
      <c r="D13" s="56" cm="1">
        <f t="array" ref="D13">SUMIF(NONSTAFF_DATA[[Name]:[Name]],NONSTAFF_CONSOLIDATED[[#This Row],[Name]:[Name]],NONSTAFF_DATA[Jan-26])</f>
        <v>406250</v>
      </c>
      <c r="E13" s="56" cm="1">
        <f t="array" ref="E13">SUMIF(NONSTAFF_DATA[[Name]:[Name]],NONSTAFF_CONSOLIDATED[[#This Row],[Name]:[Name]],NONSTAFF_DATA[Feb-26])</f>
        <v>0</v>
      </c>
      <c r="F13" s="56" cm="1">
        <f t="array" ref="F13">SUMIF(NONSTAFF_DATA[[Name]:[Name]],NONSTAFF_CONSOLIDATED[[#This Row],[Name]:[Name]],NONSTAFF_DATA[Mar-26])</f>
        <v>0</v>
      </c>
      <c r="G13" s="56" cm="1">
        <f t="array" ref="G13">SUMIF(NONSTAFF_DATA[[Name]:[Name]],NONSTAFF_CONSOLIDATED[[#This Row],[Name]:[Name]],NONSTAFF_DATA[Apr-26])</f>
        <v>406250</v>
      </c>
      <c r="H13" s="56" cm="1">
        <f t="array" ref="H13">SUMIF(NONSTAFF_DATA[[Name]:[Name]],NONSTAFF_CONSOLIDATED[[#This Row],[Name]:[Name]],NONSTAFF_DATA[May-26])</f>
        <v>0</v>
      </c>
      <c r="I13" s="56" cm="1">
        <f t="array" ref="I13">SUMIF(NONSTAFF_DATA[[Name]:[Name]],NONSTAFF_CONSOLIDATED[[#This Row],[Name]:[Name]],NONSTAFF_DATA[Jun-26])</f>
        <v>0</v>
      </c>
      <c r="J13" s="56" cm="1">
        <f t="array" ref="J13">SUMIF(NONSTAFF_DATA[[Name]:[Name]],NONSTAFF_CONSOLIDATED[[#This Row],[Name]:[Name]],NONSTAFF_DATA[Jul-26])</f>
        <v>406250</v>
      </c>
      <c r="K13" s="56" cm="1">
        <f t="array" ref="K13">SUMIF(NONSTAFF_DATA[[Name]:[Name]],NONSTAFF_CONSOLIDATED[[#This Row],[Name]:[Name]],NONSTAFF_DATA[Aug-26])</f>
        <v>0</v>
      </c>
      <c r="L13" s="56" cm="1">
        <f t="array" ref="L13">SUMIF(NONSTAFF_DATA[[Name]:[Name]],NONSTAFF_CONSOLIDATED[[#This Row],[Name]:[Name]],NONSTAFF_DATA[Sep-26])</f>
        <v>0</v>
      </c>
      <c r="M13" s="56" cm="1">
        <f t="array" ref="M13">SUMIF(NONSTAFF_DATA[[Name]:[Name]],NONSTAFF_CONSOLIDATED[[#This Row],[Name]:[Name]],NONSTAFF_DATA[Oct-26])</f>
        <v>406250</v>
      </c>
      <c r="N13" s="56" cm="1">
        <f t="array" ref="N13">SUMIF(NONSTAFF_DATA[[Name]:[Name]],NONSTAFF_CONSOLIDATED[[#This Row],[Name]:[Name]],NONSTAFF_DATA[Nov-26])</f>
        <v>0</v>
      </c>
      <c r="O13" s="56" cm="1">
        <f t="array" ref="O13">SUMIF(NONSTAFF_DATA[[Name]:[Name]],NONSTAFF_CONSOLIDATED[[#This Row],[Name]:[Name]],NONSTAFF_DATA[Dec-26])</f>
        <v>0</v>
      </c>
      <c r="P13" s="56">
        <f>SUM(NONSTAFF_CONSOLIDATED[[#This Row],[Jan-26]:[Dec-26]])</f>
        <v>1625000</v>
      </c>
    </row>
    <row r="14" spans="1:26" x14ac:dyDescent="0.25">
      <c r="B14" s="55" t="str">
        <f>IF('Non-Staff Data'!$AC5="","",'Non-Staff Data'!$AC5)</f>
        <v>Microsoft Azure</v>
      </c>
      <c r="C14" s="55" t="s">
        <v>0</v>
      </c>
      <c r="D14" s="56" cm="1">
        <f t="array" ref="D14">SUMIF(NONSTAFF_DATA[[Name]:[Name]],NONSTAFF_CONSOLIDATED[[#This Row],[Name]:[Name]],NONSTAFF_DATA[Jan-26])</f>
        <v>366666.66666666669</v>
      </c>
      <c r="E14" s="56" cm="1">
        <f t="array" ref="E14">SUMIF(NONSTAFF_DATA[[Name]:[Name]],NONSTAFF_CONSOLIDATED[[#This Row],[Name]:[Name]],NONSTAFF_DATA[Feb-26])</f>
        <v>366666.66666666669</v>
      </c>
      <c r="F14" s="56" cm="1">
        <f t="array" ref="F14">SUMIF(NONSTAFF_DATA[[Name]:[Name]],NONSTAFF_CONSOLIDATED[[#This Row],[Name]:[Name]],NONSTAFF_DATA[Mar-26])</f>
        <v>366666.66666666669</v>
      </c>
      <c r="G14" s="56" cm="1">
        <f t="array" ref="G14">SUMIF(NONSTAFF_DATA[[Name]:[Name]],NONSTAFF_CONSOLIDATED[[#This Row],[Name]:[Name]],NONSTAFF_DATA[Apr-26])</f>
        <v>366666.66666666669</v>
      </c>
      <c r="H14" s="56" cm="1">
        <f t="array" ref="H14">SUMIF(NONSTAFF_DATA[[Name]:[Name]],NONSTAFF_CONSOLIDATED[[#This Row],[Name]:[Name]],NONSTAFF_DATA[May-26])</f>
        <v>366666.66666666669</v>
      </c>
      <c r="I14" s="56" cm="1">
        <f t="array" ref="I14">SUMIF(NONSTAFF_DATA[[Name]:[Name]],NONSTAFF_CONSOLIDATED[[#This Row],[Name]:[Name]],NONSTAFF_DATA[Jun-26])</f>
        <v>366666.66666666669</v>
      </c>
      <c r="J14" s="56" cm="1">
        <f t="array" ref="J14">SUMIF(NONSTAFF_DATA[[Name]:[Name]],NONSTAFF_CONSOLIDATED[[#This Row],[Name]:[Name]],NONSTAFF_DATA[Jul-26])</f>
        <v>366666.66666666669</v>
      </c>
      <c r="K14" s="56" cm="1">
        <f t="array" ref="K14">SUMIF(NONSTAFF_DATA[[Name]:[Name]],NONSTAFF_CONSOLIDATED[[#This Row],[Name]:[Name]],NONSTAFF_DATA[Aug-26])</f>
        <v>366666.66666666669</v>
      </c>
      <c r="L14" s="56" cm="1">
        <f t="array" ref="L14">SUMIF(NONSTAFF_DATA[[Name]:[Name]],NONSTAFF_CONSOLIDATED[[#This Row],[Name]:[Name]],NONSTAFF_DATA[Sep-26])</f>
        <v>366666.66666666669</v>
      </c>
      <c r="M14" s="56" cm="1">
        <f t="array" ref="M14">SUMIF(NONSTAFF_DATA[[Name]:[Name]],NONSTAFF_CONSOLIDATED[[#This Row],[Name]:[Name]],NONSTAFF_DATA[Oct-26])</f>
        <v>366666.66666666669</v>
      </c>
      <c r="N14" s="56" cm="1">
        <f t="array" ref="N14">SUMIF(NONSTAFF_DATA[[Name]:[Name]],NONSTAFF_CONSOLIDATED[[#This Row],[Name]:[Name]],NONSTAFF_DATA[Nov-26])</f>
        <v>366666.66666666669</v>
      </c>
      <c r="O14" s="56" cm="1">
        <f t="array" ref="O14">SUMIF(NONSTAFF_DATA[[Name]:[Name]],NONSTAFF_CONSOLIDATED[[#This Row],[Name]:[Name]],NONSTAFF_DATA[Dec-26])</f>
        <v>366666.66666666669</v>
      </c>
      <c r="P14" s="56">
        <f>SUM(NONSTAFF_CONSOLIDATED[[#This Row],[Jan-26]:[Dec-26]])</f>
        <v>4399999.9999999991</v>
      </c>
    </row>
    <row r="15" spans="1:26" x14ac:dyDescent="0.25">
      <c r="B15" s="55" t="str">
        <f>IF('Non-Staff Data'!$AC6="","",'Non-Staff Data'!$AC6)</f>
        <v>MongoDB</v>
      </c>
      <c r="C15" s="55" t="s">
        <v>0</v>
      </c>
      <c r="D15" s="56" cm="1">
        <f t="array" ref="D15">SUMIF(NONSTAFF_DATA[[Name]:[Name]],NONSTAFF_CONSOLIDATED[[#This Row],[Name]:[Name]],NONSTAFF_DATA[Jan-26])</f>
        <v>187500</v>
      </c>
      <c r="E15" s="56" cm="1">
        <f t="array" ref="E15">SUMIF(NONSTAFF_DATA[[Name]:[Name]],NONSTAFF_CONSOLIDATED[[#This Row],[Name]:[Name]],NONSTAFF_DATA[Feb-26])</f>
        <v>187500</v>
      </c>
      <c r="F15" s="56" cm="1">
        <f t="array" ref="F15">SUMIF(NONSTAFF_DATA[[Name]:[Name]],NONSTAFF_CONSOLIDATED[[#This Row],[Name]:[Name]],NONSTAFF_DATA[Mar-26])</f>
        <v>187500</v>
      </c>
      <c r="G15" s="56" cm="1">
        <f t="array" ref="G15">SUMIF(NONSTAFF_DATA[[Name]:[Name]],NONSTAFF_CONSOLIDATED[[#This Row],[Name]:[Name]],NONSTAFF_DATA[Apr-26])</f>
        <v>187500</v>
      </c>
      <c r="H15" s="56" cm="1">
        <f t="array" ref="H15">SUMIF(NONSTAFF_DATA[[Name]:[Name]],NONSTAFF_CONSOLIDATED[[#This Row],[Name]:[Name]],NONSTAFF_DATA[May-26])</f>
        <v>187500</v>
      </c>
      <c r="I15" s="56" cm="1">
        <f t="array" ref="I15">SUMIF(NONSTAFF_DATA[[Name]:[Name]],NONSTAFF_CONSOLIDATED[[#This Row],[Name]:[Name]],NONSTAFF_DATA[Jun-26])</f>
        <v>187500</v>
      </c>
      <c r="J15" s="56" cm="1">
        <f t="array" ref="J15">SUMIF(NONSTAFF_DATA[[Name]:[Name]],NONSTAFF_CONSOLIDATED[[#This Row],[Name]:[Name]],NONSTAFF_DATA[Jul-26])</f>
        <v>187500</v>
      </c>
      <c r="K15" s="56" cm="1">
        <f t="array" ref="K15">SUMIF(NONSTAFF_DATA[[Name]:[Name]],NONSTAFF_CONSOLIDATED[[#This Row],[Name]:[Name]],NONSTAFF_DATA[Aug-26])</f>
        <v>187500</v>
      </c>
      <c r="L15" s="56" cm="1">
        <f t="array" ref="L15">SUMIF(NONSTAFF_DATA[[Name]:[Name]],NONSTAFF_CONSOLIDATED[[#This Row],[Name]:[Name]],NONSTAFF_DATA[Sep-26])</f>
        <v>187500</v>
      </c>
      <c r="M15" s="56" cm="1">
        <f t="array" ref="M15">SUMIF(NONSTAFF_DATA[[Name]:[Name]],NONSTAFF_CONSOLIDATED[[#This Row],[Name]:[Name]],NONSTAFF_DATA[Oct-26])</f>
        <v>187500</v>
      </c>
      <c r="N15" s="56" cm="1">
        <f t="array" ref="N15">SUMIF(NONSTAFF_DATA[[Name]:[Name]],NONSTAFF_CONSOLIDATED[[#This Row],[Name]:[Name]],NONSTAFF_DATA[Nov-26])</f>
        <v>187500</v>
      </c>
      <c r="O15" s="56" cm="1">
        <f t="array" ref="O15">SUMIF(NONSTAFF_DATA[[Name]:[Name]],NONSTAFF_CONSOLIDATED[[#This Row],[Name]:[Name]],NONSTAFF_DATA[Dec-26])</f>
        <v>187500</v>
      </c>
      <c r="P15" s="56">
        <f>SUM(NONSTAFF_CONSOLIDATED[[#This Row],[Jan-26]:[Dec-26]])</f>
        <v>2250000</v>
      </c>
    </row>
    <row r="16" spans="1:26" x14ac:dyDescent="0.25">
      <c r="B16" s="55" t="str">
        <f>IF('Non-Staff Data'!$AC7="","",'Non-Staff Data'!$AC7)</f>
        <v>Salesforce</v>
      </c>
      <c r="C16" s="55" t="s">
        <v>0</v>
      </c>
      <c r="D16" s="56" cm="1">
        <f t="array" ref="D16">SUMIF(NONSTAFF_DATA[[Name]:[Name]],NONSTAFF_CONSOLIDATED[[#This Row],[Name]:[Name]],NONSTAFF_DATA[Jan-26])</f>
        <v>237500</v>
      </c>
      <c r="E16" s="56" cm="1">
        <f t="array" ref="E16">SUMIF(NONSTAFF_DATA[[Name]:[Name]],NONSTAFF_CONSOLIDATED[[#This Row],[Name]:[Name]],NONSTAFF_DATA[Feb-26])</f>
        <v>0</v>
      </c>
      <c r="F16" s="56" cm="1">
        <f t="array" ref="F16">SUMIF(NONSTAFF_DATA[[Name]:[Name]],NONSTAFF_CONSOLIDATED[[#This Row],[Name]:[Name]],NONSTAFF_DATA[Mar-26])</f>
        <v>0</v>
      </c>
      <c r="G16" s="56" cm="1">
        <f t="array" ref="G16">SUMIF(NONSTAFF_DATA[[Name]:[Name]],NONSTAFF_CONSOLIDATED[[#This Row],[Name]:[Name]],NONSTAFF_DATA[Apr-26])</f>
        <v>0</v>
      </c>
      <c r="H16" s="56" cm="1">
        <f t="array" ref="H16">SUMIF(NONSTAFF_DATA[[Name]:[Name]],NONSTAFF_CONSOLIDATED[[#This Row],[Name]:[Name]],NONSTAFF_DATA[May-26])</f>
        <v>0</v>
      </c>
      <c r="I16" s="56" cm="1">
        <f t="array" ref="I16">SUMIF(NONSTAFF_DATA[[Name]:[Name]],NONSTAFF_CONSOLIDATED[[#This Row],[Name]:[Name]],NONSTAFF_DATA[Jun-26])</f>
        <v>0</v>
      </c>
      <c r="J16" s="56" cm="1">
        <f t="array" ref="J16">SUMIF(NONSTAFF_DATA[[Name]:[Name]],NONSTAFF_CONSOLIDATED[[#This Row],[Name]:[Name]],NONSTAFF_DATA[Jul-26])</f>
        <v>237500</v>
      </c>
      <c r="K16" s="56" cm="1">
        <f t="array" ref="K16">SUMIF(NONSTAFF_DATA[[Name]:[Name]],NONSTAFF_CONSOLIDATED[[#This Row],[Name]:[Name]],NONSTAFF_DATA[Aug-26])</f>
        <v>0</v>
      </c>
      <c r="L16" s="56" cm="1">
        <f t="array" ref="L16">SUMIF(NONSTAFF_DATA[[Name]:[Name]],NONSTAFF_CONSOLIDATED[[#This Row],[Name]:[Name]],NONSTAFF_DATA[Sep-26])</f>
        <v>0</v>
      </c>
      <c r="M16" s="56" cm="1">
        <f t="array" ref="M16">SUMIF(NONSTAFF_DATA[[Name]:[Name]],NONSTAFF_CONSOLIDATED[[#This Row],[Name]:[Name]],NONSTAFF_DATA[Oct-26])</f>
        <v>0</v>
      </c>
      <c r="N16" s="56" cm="1">
        <f t="array" ref="N16">SUMIF(NONSTAFF_DATA[[Name]:[Name]],NONSTAFF_CONSOLIDATED[[#This Row],[Name]:[Name]],NONSTAFF_DATA[Nov-26])</f>
        <v>0</v>
      </c>
      <c r="O16" s="56" cm="1">
        <f t="array" ref="O16">SUMIF(NONSTAFF_DATA[[Name]:[Name]],NONSTAFF_CONSOLIDATED[[#This Row],[Name]:[Name]],NONSTAFF_DATA[Dec-26])</f>
        <v>0</v>
      </c>
      <c r="P16" s="56">
        <f>SUM(NONSTAFF_CONSOLIDATED[[#This Row],[Jan-26]:[Dec-26]])</f>
        <v>475000</v>
      </c>
    </row>
    <row r="17" spans="1:26" x14ac:dyDescent="0.25">
      <c r="B17" s="55" t="str">
        <f>IF('Non-Staff Data'!$AC8="","",'Non-Staff Data'!$AC8)</f>
        <v>Snowflake</v>
      </c>
      <c r="C17" s="55" t="s">
        <v>0</v>
      </c>
      <c r="D17" s="56" cm="1">
        <f t="array" ref="D17">SUMIF(NONSTAFF_DATA[[Name]:[Name]],NONSTAFF_CONSOLIDATED[[#This Row],[Name]:[Name]],NONSTAFF_DATA[Jan-26])</f>
        <v>193750</v>
      </c>
      <c r="E17" s="56" cm="1">
        <f t="array" ref="E17">SUMIF(NONSTAFF_DATA[[Name]:[Name]],NONSTAFF_CONSOLIDATED[[#This Row],[Name]:[Name]],NONSTAFF_DATA[Feb-26])</f>
        <v>0</v>
      </c>
      <c r="F17" s="56" cm="1">
        <f t="array" ref="F17">SUMIF(NONSTAFF_DATA[[Name]:[Name]],NONSTAFF_CONSOLIDATED[[#This Row],[Name]:[Name]],NONSTAFF_DATA[Mar-26])</f>
        <v>0</v>
      </c>
      <c r="G17" s="56" cm="1">
        <f t="array" ref="G17">SUMIF(NONSTAFF_DATA[[Name]:[Name]],NONSTAFF_CONSOLIDATED[[#This Row],[Name]:[Name]],NONSTAFF_DATA[Apr-26])</f>
        <v>193750</v>
      </c>
      <c r="H17" s="56" cm="1">
        <f t="array" ref="H17">SUMIF(NONSTAFF_DATA[[Name]:[Name]],NONSTAFF_CONSOLIDATED[[#This Row],[Name]:[Name]],NONSTAFF_DATA[May-26])</f>
        <v>0</v>
      </c>
      <c r="I17" s="56" cm="1">
        <f t="array" ref="I17">SUMIF(NONSTAFF_DATA[[Name]:[Name]],NONSTAFF_CONSOLIDATED[[#This Row],[Name]:[Name]],NONSTAFF_DATA[Jun-26])</f>
        <v>0</v>
      </c>
      <c r="J17" s="56" cm="1">
        <f t="array" ref="J17">SUMIF(NONSTAFF_DATA[[Name]:[Name]],NONSTAFF_CONSOLIDATED[[#This Row],[Name]:[Name]],NONSTAFF_DATA[Jul-26])</f>
        <v>193750</v>
      </c>
      <c r="K17" s="56" cm="1">
        <f t="array" ref="K17">SUMIF(NONSTAFF_DATA[[Name]:[Name]],NONSTAFF_CONSOLIDATED[[#This Row],[Name]:[Name]],NONSTAFF_DATA[Aug-26])</f>
        <v>0</v>
      </c>
      <c r="L17" s="56" cm="1">
        <f t="array" ref="L17">SUMIF(NONSTAFF_DATA[[Name]:[Name]],NONSTAFF_CONSOLIDATED[[#This Row],[Name]:[Name]],NONSTAFF_DATA[Sep-26])</f>
        <v>0</v>
      </c>
      <c r="M17" s="56" cm="1">
        <f t="array" ref="M17">SUMIF(NONSTAFF_DATA[[Name]:[Name]],NONSTAFF_CONSOLIDATED[[#This Row],[Name]:[Name]],NONSTAFF_DATA[Oct-26])</f>
        <v>193750</v>
      </c>
      <c r="N17" s="56" cm="1">
        <f t="array" ref="N17">SUMIF(NONSTAFF_DATA[[Name]:[Name]],NONSTAFF_CONSOLIDATED[[#This Row],[Name]:[Name]],NONSTAFF_DATA[Nov-26])</f>
        <v>0</v>
      </c>
      <c r="O17" s="56" cm="1">
        <f t="array" ref="O17">SUMIF(NONSTAFF_DATA[[Name]:[Name]],NONSTAFF_CONSOLIDATED[[#This Row],[Name]:[Name]],NONSTAFF_DATA[Dec-26])</f>
        <v>0</v>
      </c>
      <c r="P17" s="56">
        <f>SUM(NONSTAFF_CONSOLIDATED[[#This Row],[Jan-26]:[Dec-26]])</f>
        <v>775000</v>
      </c>
    </row>
    <row r="18" spans="1:26" x14ac:dyDescent="0.25">
      <c r="B18" s="55" t="str">
        <f>IF('Non-Staff Data'!$AC9="","",'Non-Staff Data'!$AC9)</f>
        <v/>
      </c>
      <c r="C18" s="55"/>
      <c r="D18" s="56" cm="1">
        <f t="array" ref="D18">SUMIF(NONSTAFF_DATA[[Name]:[Name]],NONSTAFF_CONSOLIDATED[[#This Row],[Name]:[Name]],NONSTAFF_DATA[Jan-26])</f>
        <v>0</v>
      </c>
      <c r="E18" s="56" cm="1">
        <f t="array" ref="E18">SUMIF(NONSTAFF_DATA[[Name]:[Name]],NONSTAFF_CONSOLIDATED[[#This Row],[Name]:[Name]],NONSTAFF_DATA[Feb-26])</f>
        <v>0</v>
      </c>
      <c r="F18" s="56" cm="1">
        <f t="array" ref="F18">SUMIF(NONSTAFF_DATA[[Name]:[Name]],NONSTAFF_CONSOLIDATED[[#This Row],[Name]:[Name]],NONSTAFF_DATA[Mar-26])</f>
        <v>0</v>
      </c>
      <c r="G18" s="56" cm="1">
        <f t="array" ref="G18">SUMIF(NONSTAFF_DATA[[Name]:[Name]],NONSTAFF_CONSOLIDATED[[#This Row],[Name]:[Name]],NONSTAFF_DATA[Apr-26])</f>
        <v>0</v>
      </c>
      <c r="H18" s="56" cm="1">
        <f t="array" ref="H18">SUMIF(NONSTAFF_DATA[[Name]:[Name]],NONSTAFF_CONSOLIDATED[[#This Row],[Name]:[Name]],NONSTAFF_DATA[May-26])</f>
        <v>0</v>
      </c>
      <c r="I18" s="56" cm="1">
        <f t="array" ref="I18">SUMIF(NONSTAFF_DATA[[Name]:[Name]],NONSTAFF_CONSOLIDATED[[#This Row],[Name]:[Name]],NONSTAFF_DATA[Jun-26])</f>
        <v>0</v>
      </c>
      <c r="J18" s="56" cm="1">
        <f t="array" ref="J18">SUMIF(NONSTAFF_DATA[[Name]:[Name]],NONSTAFF_CONSOLIDATED[[#This Row],[Name]:[Name]],NONSTAFF_DATA[Jul-26])</f>
        <v>0</v>
      </c>
      <c r="K18" s="56" cm="1">
        <f t="array" ref="K18">SUMIF(NONSTAFF_DATA[[Name]:[Name]],NONSTAFF_CONSOLIDATED[[#This Row],[Name]:[Name]],NONSTAFF_DATA[Aug-26])</f>
        <v>0</v>
      </c>
      <c r="L18" s="56" cm="1">
        <f t="array" ref="L18">SUMIF(NONSTAFF_DATA[[Name]:[Name]],NONSTAFF_CONSOLIDATED[[#This Row],[Name]:[Name]],NONSTAFF_DATA[Sep-26])</f>
        <v>0</v>
      </c>
      <c r="M18" s="56" cm="1">
        <f t="array" ref="M18">SUMIF(NONSTAFF_DATA[[Name]:[Name]],NONSTAFF_CONSOLIDATED[[#This Row],[Name]:[Name]],NONSTAFF_DATA[Oct-26])</f>
        <v>0</v>
      </c>
      <c r="N18" s="56" cm="1">
        <f t="array" ref="N18">SUMIF(NONSTAFF_DATA[[Name]:[Name]],NONSTAFF_CONSOLIDATED[[#This Row],[Name]:[Name]],NONSTAFF_DATA[Nov-26])</f>
        <v>0</v>
      </c>
      <c r="O18" s="56" cm="1">
        <f t="array" ref="O18">SUMIF(NONSTAFF_DATA[[Name]:[Name]],NONSTAFF_CONSOLIDATED[[#This Row],[Name]:[Name]],NONSTAFF_DATA[Dec-26])</f>
        <v>0</v>
      </c>
      <c r="P18" s="56">
        <f>SUM(NONSTAFF_CONSOLIDATED[[#This Row],[Jan-26]:[Dec-26]])</f>
        <v>0</v>
      </c>
    </row>
    <row r="19" spans="1:26" x14ac:dyDescent="0.25">
      <c r="B19" s="55" t="str">
        <f>IF('Non-Staff Data'!$AC10="","",'Non-Staff Data'!$AC10)</f>
        <v/>
      </c>
      <c r="C19" s="55"/>
      <c r="D19" s="56" cm="1">
        <f t="array" ref="D19">SUMIF(NONSTAFF_DATA[[Name]:[Name]],NONSTAFF_CONSOLIDATED[[#This Row],[Name]:[Name]],NONSTAFF_DATA[Jan-26])</f>
        <v>0</v>
      </c>
      <c r="E19" s="56" cm="1">
        <f t="array" ref="E19">SUMIF(NONSTAFF_DATA[[Name]:[Name]],NONSTAFF_CONSOLIDATED[[#This Row],[Name]:[Name]],NONSTAFF_DATA[Feb-26])</f>
        <v>0</v>
      </c>
      <c r="F19" s="56" cm="1">
        <f t="array" ref="F19">SUMIF(NONSTAFF_DATA[[Name]:[Name]],NONSTAFF_CONSOLIDATED[[#This Row],[Name]:[Name]],NONSTAFF_DATA[Mar-26])</f>
        <v>0</v>
      </c>
      <c r="G19" s="56" cm="1">
        <f t="array" ref="G19">SUMIF(NONSTAFF_DATA[[Name]:[Name]],NONSTAFF_CONSOLIDATED[[#This Row],[Name]:[Name]],NONSTAFF_DATA[Apr-26])</f>
        <v>0</v>
      </c>
      <c r="H19" s="56" cm="1">
        <f t="array" ref="H19">SUMIF(NONSTAFF_DATA[[Name]:[Name]],NONSTAFF_CONSOLIDATED[[#This Row],[Name]:[Name]],NONSTAFF_DATA[May-26])</f>
        <v>0</v>
      </c>
      <c r="I19" s="56" cm="1">
        <f t="array" ref="I19">SUMIF(NONSTAFF_DATA[[Name]:[Name]],NONSTAFF_CONSOLIDATED[[#This Row],[Name]:[Name]],NONSTAFF_DATA[Jun-26])</f>
        <v>0</v>
      </c>
      <c r="J19" s="56" cm="1">
        <f t="array" ref="J19">SUMIF(NONSTAFF_DATA[[Name]:[Name]],NONSTAFF_CONSOLIDATED[[#This Row],[Name]:[Name]],NONSTAFF_DATA[Jul-26])</f>
        <v>0</v>
      </c>
      <c r="K19" s="56" cm="1">
        <f t="array" ref="K19">SUMIF(NONSTAFF_DATA[[Name]:[Name]],NONSTAFF_CONSOLIDATED[[#This Row],[Name]:[Name]],NONSTAFF_DATA[Aug-26])</f>
        <v>0</v>
      </c>
      <c r="L19" s="56" cm="1">
        <f t="array" ref="L19">SUMIF(NONSTAFF_DATA[[Name]:[Name]],NONSTAFF_CONSOLIDATED[[#This Row],[Name]:[Name]],NONSTAFF_DATA[Sep-26])</f>
        <v>0</v>
      </c>
      <c r="M19" s="56" cm="1">
        <f t="array" ref="M19">SUMIF(NONSTAFF_DATA[[Name]:[Name]],NONSTAFF_CONSOLIDATED[[#This Row],[Name]:[Name]],NONSTAFF_DATA[Oct-26])</f>
        <v>0</v>
      </c>
      <c r="N19" s="56" cm="1">
        <f t="array" ref="N19">SUMIF(NONSTAFF_DATA[[Name]:[Name]],NONSTAFF_CONSOLIDATED[[#This Row],[Name]:[Name]],NONSTAFF_DATA[Nov-26])</f>
        <v>0</v>
      </c>
      <c r="O19" s="56" cm="1">
        <f t="array" ref="O19">SUMIF(NONSTAFF_DATA[[Name]:[Name]],NONSTAFF_CONSOLIDATED[[#This Row],[Name]:[Name]],NONSTAFF_DATA[Dec-26])</f>
        <v>0</v>
      </c>
      <c r="P19" s="56">
        <f>SUM(NONSTAFF_CONSOLIDATED[[#This Row],[Jan-26]:[Dec-26]])</f>
        <v>0</v>
      </c>
    </row>
    <row r="20" spans="1:26" x14ac:dyDescent="0.25">
      <c r="B20" s="55" t="str">
        <f>IF('Non-Staff Data'!$AC11="","",'Non-Staff Data'!$AC11)</f>
        <v/>
      </c>
      <c r="C20" s="55"/>
      <c r="D20" s="56" cm="1">
        <f t="array" ref="D20">SUMIF(NONSTAFF_DATA[[Name]:[Name]],NONSTAFF_CONSOLIDATED[[#This Row],[Name]:[Name]],NONSTAFF_DATA[Jan-26])</f>
        <v>0</v>
      </c>
      <c r="E20" s="56" cm="1">
        <f t="array" ref="E20">SUMIF(NONSTAFF_DATA[[Name]:[Name]],NONSTAFF_CONSOLIDATED[[#This Row],[Name]:[Name]],NONSTAFF_DATA[Feb-26])</f>
        <v>0</v>
      </c>
      <c r="F20" s="56" cm="1">
        <f t="array" ref="F20">SUMIF(NONSTAFF_DATA[[Name]:[Name]],NONSTAFF_CONSOLIDATED[[#This Row],[Name]:[Name]],NONSTAFF_DATA[Mar-26])</f>
        <v>0</v>
      </c>
      <c r="G20" s="56" cm="1">
        <f t="array" ref="G20">SUMIF(NONSTAFF_DATA[[Name]:[Name]],NONSTAFF_CONSOLIDATED[[#This Row],[Name]:[Name]],NONSTAFF_DATA[Apr-26])</f>
        <v>0</v>
      </c>
      <c r="H20" s="56" cm="1">
        <f t="array" ref="H20">SUMIF(NONSTAFF_DATA[[Name]:[Name]],NONSTAFF_CONSOLIDATED[[#This Row],[Name]:[Name]],NONSTAFF_DATA[May-26])</f>
        <v>0</v>
      </c>
      <c r="I20" s="56" cm="1">
        <f t="array" ref="I20">SUMIF(NONSTAFF_DATA[[Name]:[Name]],NONSTAFF_CONSOLIDATED[[#This Row],[Name]:[Name]],NONSTAFF_DATA[Jun-26])</f>
        <v>0</v>
      </c>
      <c r="J20" s="56" cm="1">
        <f t="array" ref="J20">SUMIF(NONSTAFF_DATA[[Name]:[Name]],NONSTAFF_CONSOLIDATED[[#This Row],[Name]:[Name]],NONSTAFF_DATA[Jul-26])</f>
        <v>0</v>
      </c>
      <c r="K20" s="56" cm="1">
        <f t="array" ref="K20">SUMIF(NONSTAFF_DATA[[Name]:[Name]],NONSTAFF_CONSOLIDATED[[#This Row],[Name]:[Name]],NONSTAFF_DATA[Aug-26])</f>
        <v>0</v>
      </c>
      <c r="L20" s="56" cm="1">
        <f t="array" ref="L20">SUMIF(NONSTAFF_DATA[[Name]:[Name]],NONSTAFF_CONSOLIDATED[[#This Row],[Name]:[Name]],NONSTAFF_DATA[Sep-26])</f>
        <v>0</v>
      </c>
      <c r="M20" s="56" cm="1">
        <f t="array" ref="M20">SUMIF(NONSTAFF_DATA[[Name]:[Name]],NONSTAFF_CONSOLIDATED[[#This Row],[Name]:[Name]],NONSTAFF_DATA[Oct-26])</f>
        <v>0</v>
      </c>
      <c r="N20" s="56" cm="1">
        <f t="array" ref="N20">SUMIF(NONSTAFF_DATA[[Name]:[Name]],NONSTAFF_CONSOLIDATED[[#This Row],[Name]:[Name]],NONSTAFF_DATA[Nov-26])</f>
        <v>0</v>
      </c>
      <c r="O20" s="56" cm="1">
        <f t="array" ref="O20">SUMIF(NONSTAFF_DATA[[Name]:[Name]],NONSTAFF_CONSOLIDATED[[#This Row],[Name]:[Name]],NONSTAFF_DATA[Dec-26])</f>
        <v>0</v>
      </c>
      <c r="P20" s="56">
        <f>SUM(NONSTAFF_CONSOLIDATED[[#This Row],[Jan-26]:[Dec-26]])</f>
        <v>0</v>
      </c>
    </row>
    <row r="21" spans="1:26" ht="15.75" thickBot="1" x14ac:dyDescent="0.3">
      <c r="B21" s="55" t="str">
        <f>IF('Non-Staff Data'!$AC12="","",'Non-Staff Data'!$AC12)</f>
        <v/>
      </c>
      <c r="C21" s="59"/>
      <c r="D21" s="60" cm="1">
        <f t="array" ref="D21">SUMIF(NONSTAFF_DATA[[Name]:[Name]],NONSTAFF_CONSOLIDATED[[#This Row],[Name]:[Name]],NONSTAFF_DATA[Jan-26])</f>
        <v>0</v>
      </c>
      <c r="E21" s="60" cm="1">
        <f t="array" ref="E21">SUMIF(NONSTAFF_DATA[[Name]:[Name]],NONSTAFF_CONSOLIDATED[[#This Row],[Name]:[Name]],NONSTAFF_DATA[Feb-26])</f>
        <v>0</v>
      </c>
      <c r="F21" s="60" cm="1">
        <f t="array" ref="F21">SUMIF(NONSTAFF_DATA[[Name]:[Name]],NONSTAFF_CONSOLIDATED[[#This Row],[Name]:[Name]],NONSTAFF_DATA[Mar-26])</f>
        <v>0</v>
      </c>
      <c r="G21" s="60" cm="1">
        <f t="array" ref="G21">SUMIF(NONSTAFF_DATA[[Name]:[Name]],NONSTAFF_CONSOLIDATED[[#This Row],[Name]:[Name]],NONSTAFF_DATA[Apr-26])</f>
        <v>0</v>
      </c>
      <c r="H21" s="60" cm="1">
        <f t="array" ref="H21">SUMIF(NONSTAFF_DATA[[Name]:[Name]],NONSTAFF_CONSOLIDATED[[#This Row],[Name]:[Name]],NONSTAFF_DATA[May-26])</f>
        <v>0</v>
      </c>
      <c r="I21" s="60" cm="1">
        <f t="array" ref="I21">SUMIF(NONSTAFF_DATA[[Name]:[Name]],NONSTAFF_CONSOLIDATED[[#This Row],[Name]:[Name]],NONSTAFF_DATA[Jun-26])</f>
        <v>0</v>
      </c>
      <c r="J21" s="60" cm="1">
        <f t="array" ref="J21">SUMIF(NONSTAFF_DATA[[Name]:[Name]],NONSTAFF_CONSOLIDATED[[#This Row],[Name]:[Name]],NONSTAFF_DATA[Jul-26])</f>
        <v>0</v>
      </c>
      <c r="K21" s="60" cm="1">
        <f t="array" ref="K21">SUMIF(NONSTAFF_DATA[[Name]:[Name]],NONSTAFF_CONSOLIDATED[[#This Row],[Name]:[Name]],NONSTAFF_DATA[Aug-26])</f>
        <v>0</v>
      </c>
      <c r="L21" s="60" cm="1">
        <f t="array" ref="L21">SUMIF(NONSTAFF_DATA[[Name]:[Name]],NONSTAFF_CONSOLIDATED[[#This Row],[Name]:[Name]],NONSTAFF_DATA[Sep-26])</f>
        <v>0</v>
      </c>
      <c r="M21" s="60" cm="1">
        <f t="array" ref="M21">SUMIF(NONSTAFF_DATA[[Name]:[Name]],NONSTAFF_CONSOLIDATED[[#This Row],[Name]:[Name]],NONSTAFF_DATA[Oct-26])</f>
        <v>0</v>
      </c>
      <c r="N21" s="60" cm="1">
        <f t="array" ref="N21">SUMIF(NONSTAFF_DATA[[Name]:[Name]],NONSTAFF_CONSOLIDATED[[#This Row],[Name]:[Name]],NONSTAFF_DATA[Nov-26])</f>
        <v>0</v>
      </c>
      <c r="O21" s="60" cm="1">
        <f t="array" ref="O21">SUMIF(NONSTAFF_DATA[[Name]:[Name]],NONSTAFF_CONSOLIDATED[[#This Row],[Name]:[Name]],NONSTAFF_DATA[Dec-26])</f>
        <v>0</v>
      </c>
      <c r="P21" s="60">
        <f>SUM(NONSTAFF_CONSOLIDATED[[#This Row],[Jan-26]:[Dec-26]])</f>
        <v>0</v>
      </c>
    </row>
    <row r="22" spans="1:26" ht="15.75" thickTop="1" x14ac:dyDescent="0.25">
      <c r="B22" s="57" t="s">
        <v>181</v>
      </c>
      <c r="C22" s="57"/>
      <c r="D22" s="58">
        <f>SUBTOTAL(109,NONSTAFF_CONSOLIDATED[Jan-26])</f>
        <v>1656666.6666666667</v>
      </c>
      <c r="E22" s="58">
        <f>SUBTOTAL(109,NONSTAFF_CONSOLIDATED[Feb-26])</f>
        <v>554166.66666666674</v>
      </c>
      <c r="F22" s="58">
        <f>SUBTOTAL(109,NONSTAFF_CONSOLIDATED[Mar-26])</f>
        <v>554166.66666666674</v>
      </c>
      <c r="G22" s="58">
        <f>SUBTOTAL(109,NONSTAFF_CONSOLIDATED[Apr-26])</f>
        <v>1419166.6666666667</v>
      </c>
      <c r="H22" s="58">
        <f>SUBTOTAL(109,NONSTAFF_CONSOLIDATED[May-26])</f>
        <v>554166.66666666674</v>
      </c>
      <c r="I22" s="58">
        <f>SUBTOTAL(109,NONSTAFF_CONSOLIDATED[Jun-26])</f>
        <v>554166.66666666674</v>
      </c>
      <c r="J22" s="58">
        <f>SUBTOTAL(109,NONSTAFF_CONSOLIDATED[Jul-26])</f>
        <v>1656666.6666666667</v>
      </c>
      <c r="K22" s="58">
        <f>SUBTOTAL(109,NONSTAFF_CONSOLIDATED[Aug-26])</f>
        <v>554166.66666666674</v>
      </c>
      <c r="L22" s="58">
        <f>SUBTOTAL(109,NONSTAFF_CONSOLIDATED[Sep-26])</f>
        <v>554166.66666666674</v>
      </c>
      <c r="M22" s="58">
        <f>SUBTOTAL(109,NONSTAFF_CONSOLIDATED[Oct-26])</f>
        <v>1419166.6666666667</v>
      </c>
      <c r="N22" s="58">
        <f>SUBTOTAL(109,NONSTAFF_CONSOLIDATED[Nov-26])</f>
        <v>554166.66666666674</v>
      </c>
      <c r="O22" s="58">
        <f>SUBTOTAL(109,NONSTAFF_CONSOLIDATED[Dec-26])</f>
        <v>554166.66666666674</v>
      </c>
      <c r="P22" s="58">
        <f>SUBTOTAL(109,NONSTAFF_CONSOLIDATED[Total])</f>
        <v>10585000</v>
      </c>
    </row>
    <row r="23" spans="1:26" x14ac:dyDescent="0.25">
      <c r="Z23" s="32"/>
    </row>
    <row r="24" spans="1:26" x14ac:dyDescent="0.25">
      <c r="A24" s="15" t="s">
        <v>291</v>
      </c>
      <c r="B24" s="25" t="s">
        <v>16</v>
      </c>
      <c r="C24" s="25" t="s">
        <v>63</v>
      </c>
      <c r="D24" s="25" t="s">
        <v>92</v>
      </c>
      <c r="E24" s="25" t="s">
        <v>93</v>
      </c>
      <c r="F24" s="25" t="s">
        <v>94</v>
      </c>
      <c r="G24" s="25" t="s">
        <v>95</v>
      </c>
      <c r="H24" s="25" t="s">
        <v>96</v>
      </c>
      <c r="I24" s="25" t="s">
        <v>97</v>
      </c>
      <c r="J24" s="25" t="s">
        <v>98</v>
      </c>
      <c r="K24" s="25" t="s">
        <v>99</v>
      </c>
      <c r="L24" s="25" t="s">
        <v>100</v>
      </c>
      <c r="M24" s="25" t="s">
        <v>101</v>
      </c>
      <c r="N24" s="25" t="s">
        <v>102</v>
      </c>
      <c r="O24" s="25" t="s">
        <v>103</v>
      </c>
      <c r="P24" s="25" t="s">
        <v>181</v>
      </c>
    </row>
    <row r="25" spans="1:26" x14ac:dyDescent="0.25">
      <c r="A25" s="15" t="s">
        <v>184</v>
      </c>
      <c r="B25" s="55" t="str">
        <f>'Program 1'!$B$1</f>
        <v>Program 1</v>
      </c>
      <c r="C25" s="55" t="s">
        <v>8</v>
      </c>
      <c r="D25" s="56">
        <f>'Staff Data'!AS4+'Staff Data'!AS5</f>
        <v>264880</v>
      </c>
      <c r="E25" s="56">
        <f>'Staff Data'!AT4+'Staff Data'!AT5</f>
        <v>225600</v>
      </c>
      <c r="F25" s="56">
        <f>'Staff Data'!AU4+'Staff Data'!AU5</f>
        <v>242000</v>
      </c>
      <c r="G25" s="56">
        <f>'Staff Data'!AV4+'Staff Data'!AV5</f>
        <v>241240</v>
      </c>
      <c r="H25" s="56">
        <f>'Staff Data'!AW4+'Staff Data'!AW5</f>
        <v>231000</v>
      </c>
      <c r="I25" s="56">
        <f>'Staff Data'!AX4+'Staff Data'!AX5</f>
        <v>242000</v>
      </c>
      <c r="J25" s="56">
        <f>'Staff Data'!AY4+'Staff Data'!AY5</f>
        <v>253000</v>
      </c>
      <c r="K25" s="56">
        <f>'Staff Data'!AZ4+'Staff Data'!AZ5</f>
        <v>231000</v>
      </c>
      <c r="L25" s="56">
        <f>'Staff Data'!BA4+'Staff Data'!BA5</f>
        <v>242000</v>
      </c>
      <c r="M25" s="56">
        <f>'Staff Data'!BB4+'Staff Data'!BB5</f>
        <v>242000</v>
      </c>
      <c r="N25" s="56">
        <f>'Staff Data'!BC4+'Staff Data'!BC5</f>
        <v>231000</v>
      </c>
      <c r="O25" s="56">
        <f>'Staff Data'!BD4+'Staff Data'!BD5</f>
        <v>253000</v>
      </c>
      <c r="P25" s="56">
        <f>SUM(NONSTAFF_CONSOLIDATED7[[#This Row],[Jan-26]:[Dec-26]])</f>
        <v>2898720</v>
      </c>
    </row>
    <row r="26" spans="1:26" x14ac:dyDescent="0.25">
      <c r="B26" s="55" t="str">
        <f>'Program 1'!$B$1</f>
        <v>Program 1</v>
      </c>
      <c r="C26" s="55" t="s">
        <v>9</v>
      </c>
      <c r="D26" s="56">
        <f>'Staff Data'!AS6+'Staff Data'!AS7</f>
        <v>90600</v>
      </c>
      <c r="E26" s="56">
        <f>'Staff Data'!AT6+'Staff Data'!AT7</f>
        <v>80280</v>
      </c>
      <c r="F26" s="56">
        <f>'Staff Data'!AU6+'Staff Data'!AU7</f>
        <v>106480</v>
      </c>
      <c r="G26" s="56">
        <f>'Staff Data'!AV6+'Staff Data'!AV7</f>
        <v>95040</v>
      </c>
      <c r="H26" s="56">
        <f>'Staff Data'!AW6+'Staff Data'!AW7</f>
        <v>75800</v>
      </c>
      <c r="I26" s="56">
        <f>'Staff Data'!AX6+'Staff Data'!AX7</f>
        <v>79800</v>
      </c>
      <c r="J26" s="56">
        <f>'Staff Data'!AY6+'Staff Data'!AY7</f>
        <v>83600</v>
      </c>
      <c r="K26" s="56">
        <f>'Staff Data'!AZ6+'Staff Data'!AZ7</f>
        <v>79800</v>
      </c>
      <c r="L26" s="56">
        <f>'Staff Data'!BA6+'Staff Data'!BA7</f>
        <v>79800</v>
      </c>
      <c r="M26" s="56">
        <f>'Staff Data'!BB6+'Staff Data'!BB7</f>
        <v>83600</v>
      </c>
      <c r="N26" s="56">
        <f>'Staff Data'!BC6+'Staff Data'!BC7</f>
        <v>76000</v>
      </c>
      <c r="O26" s="56">
        <f>'Staff Data'!BD6+'Staff Data'!BD7</f>
        <v>83600</v>
      </c>
      <c r="P26" s="56">
        <f>SUM(NONSTAFF_CONSOLIDATED7[[#This Row],[Jan-26]:[Dec-26]])</f>
        <v>1014400</v>
      </c>
    </row>
    <row r="27" spans="1:26" x14ac:dyDescent="0.25">
      <c r="B27" s="55" t="str">
        <f>'Program 1'!$B$1</f>
        <v>Program 1</v>
      </c>
      <c r="C27" s="55" t="s">
        <v>10</v>
      </c>
      <c r="D27" s="56">
        <f>'Staff Data'!AS8+'Staff Data'!AS9</f>
        <v>57600</v>
      </c>
      <c r="E27" s="56">
        <f>'Staff Data'!AT8+'Staff Data'!AT9</f>
        <v>54720</v>
      </c>
      <c r="F27" s="56">
        <f>'Staff Data'!AU8+'Staff Data'!AU9</f>
        <v>63360</v>
      </c>
      <c r="G27" s="56">
        <f>'Staff Data'!AV8+'Staff Data'!AV9</f>
        <v>63360</v>
      </c>
      <c r="H27" s="56">
        <f>'Staff Data'!AW8+'Staff Data'!AW9</f>
        <v>57600</v>
      </c>
      <c r="I27" s="56">
        <f>'Staff Data'!AX8+'Staff Data'!AX9</f>
        <v>60480</v>
      </c>
      <c r="J27" s="56">
        <f>'Staff Data'!AY8+'Staff Data'!AY9</f>
        <v>63360</v>
      </c>
      <c r="K27" s="56">
        <f>'Staff Data'!AZ8+'Staff Data'!AZ9</f>
        <v>60480</v>
      </c>
      <c r="L27" s="56">
        <f>'Staff Data'!BA8+'Staff Data'!BA9</f>
        <v>60480</v>
      </c>
      <c r="M27" s="56">
        <f>'Staff Data'!BB8+'Staff Data'!BB9</f>
        <v>63360</v>
      </c>
      <c r="N27" s="56">
        <f>'Staff Data'!BC8+'Staff Data'!BC9</f>
        <v>57600</v>
      </c>
      <c r="O27" s="56">
        <f>'Staff Data'!BD8+'Staff Data'!BD9</f>
        <v>63360</v>
      </c>
      <c r="P27" s="56">
        <f>SUM(NONSTAFF_CONSOLIDATED7[[#This Row],[Jan-26]:[Dec-26]])</f>
        <v>725760</v>
      </c>
    </row>
    <row r="28" spans="1:26" x14ac:dyDescent="0.25">
      <c r="B28" s="55" t="str">
        <f>'Program 2'!$B$1</f>
        <v>Program 2</v>
      </c>
      <c r="C28" s="55" t="s">
        <v>8</v>
      </c>
      <c r="D28" s="56">
        <f>'Staff Data'!AS14+'Staff Data'!AS15</f>
        <v>175120</v>
      </c>
      <c r="E28" s="56">
        <f>'Staff Data'!AT14+'Staff Data'!AT15</f>
        <v>163000</v>
      </c>
      <c r="F28" s="56">
        <f>'Staff Data'!AU14+'Staff Data'!AU15</f>
        <v>149280</v>
      </c>
      <c r="G28" s="56">
        <f>'Staff Data'!AV14+'Staff Data'!AV15</f>
        <v>141680</v>
      </c>
      <c r="H28" s="56">
        <f>'Staff Data'!AW14+'Staff Data'!AW15</f>
        <v>135240</v>
      </c>
      <c r="I28" s="56">
        <f>'Staff Data'!AX14+'Staff Data'!AX15</f>
        <v>141680</v>
      </c>
      <c r="J28" s="56">
        <f>'Staff Data'!AY14+'Staff Data'!AY15</f>
        <v>148120</v>
      </c>
      <c r="K28" s="56">
        <f>'Staff Data'!AZ14+'Staff Data'!AZ15</f>
        <v>135240</v>
      </c>
      <c r="L28" s="56">
        <f>'Staff Data'!BA14+'Staff Data'!BA15</f>
        <v>141680</v>
      </c>
      <c r="M28" s="56">
        <f>'Staff Data'!BB14+'Staff Data'!BB15</f>
        <v>141680</v>
      </c>
      <c r="N28" s="56">
        <f>'Staff Data'!BC14+'Staff Data'!BC15</f>
        <v>135240</v>
      </c>
      <c r="O28" s="56">
        <f>'Staff Data'!BD14+'Staff Data'!BD15</f>
        <v>148120</v>
      </c>
      <c r="P28" s="56">
        <f>SUM(NONSTAFF_CONSOLIDATED7[[#This Row],[Jan-26]:[Dec-26]])</f>
        <v>1756080</v>
      </c>
    </row>
    <row r="29" spans="1:26" x14ac:dyDescent="0.25">
      <c r="B29" s="55" t="str">
        <f>'Program 2'!$B$1</f>
        <v>Program 2</v>
      </c>
      <c r="C29" s="55" t="s">
        <v>9</v>
      </c>
      <c r="D29" s="56">
        <f>'Staff Data'!AS16+'Staff Data'!AS17</f>
        <v>32800</v>
      </c>
      <c r="E29" s="56">
        <f>'Staff Data'!AT16+'Staff Data'!AT17</f>
        <v>33160</v>
      </c>
      <c r="F29" s="56">
        <f>'Staff Data'!AU16+'Staff Data'!AU17</f>
        <v>50360</v>
      </c>
      <c r="G29" s="56">
        <f>'Staff Data'!AV16+'Staff Data'!AV17</f>
        <v>51920</v>
      </c>
      <c r="H29" s="56">
        <f>'Staff Data'!AW16+'Staff Data'!AW17</f>
        <v>47200</v>
      </c>
      <c r="I29" s="56">
        <f>'Staff Data'!AX16+'Staff Data'!AX17</f>
        <v>49560</v>
      </c>
      <c r="J29" s="56">
        <f>'Staff Data'!AY16+'Staff Data'!AY17</f>
        <v>51920</v>
      </c>
      <c r="K29" s="56">
        <f>'Staff Data'!AZ16+'Staff Data'!AZ17</f>
        <v>49560</v>
      </c>
      <c r="L29" s="56">
        <f>'Staff Data'!BA16+'Staff Data'!BA17</f>
        <v>49560</v>
      </c>
      <c r="M29" s="56">
        <f>'Staff Data'!BB16+'Staff Data'!BB17</f>
        <v>51920</v>
      </c>
      <c r="N29" s="56">
        <f>'Staff Data'!BC16+'Staff Data'!BC17</f>
        <v>47200</v>
      </c>
      <c r="O29" s="56">
        <f>'Staff Data'!BD16+'Staff Data'!BD17</f>
        <v>51920</v>
      </c>
      <c r="P29" s="56">
        <f>SUM(NONSTAFF_CONSOLIDATED7[[#This Row],[Jan-26]:[Dec-26]])</f>
        <v>567080</v>
      </c>
    </row>
    <row r="30" spans="1:26" x14ac:dyDescent="0.25">
      <c r="B30" s="55" t="str">
        <f>'Program 2'!$B$1</f>
        <v>Program 2</v>
      </c>
      <c r="C30" s="55" t="s">
        <v>10</v>
      </c>
      <c r="D30" s="56">
        <f>'Staff Data'!AS18+'Staff Data'!AS19</f>
        <v>0</v>
      </c>
      <c r="E30" s="56">
        <f>'Staff Data'!AT18+'Staff Data'!AT19</f>
        <v>0</v>
      </c>
      <c r="F30" s="56">
        <f>'Staff Data'!AU18+'Staff Data'!AU19</f>
        <v>0</v>
      </c>
      <c r="G30" s="56">
        <f>'Staff Data'!AV18+'Staff Data'!AV19</f>
        <v>0</v>
      </c>
      <c r="H30" s="56">
        <f>'Staff Data'!AW18+'Staff Data'!AW19</f>
        <v>0</v>
      </c>
      <c r="I30" s="56">
        <f>'Staff Data'!AX18+'Staff Data'!AX19</f>
        <v>0</v>
      </c>
      <c r="J30" s="56">
        <f>'Staff Data'!AY18+'Staff Data'!AY19</f>
        <v>0</v>
      </c>
      <c r="K30" s="56">
        <f>'Staff Data'!AZ18+'Staff Data'!AZ19</f>
        <v>0</v>
      </c>
      <c r="L30" s="56">
        <f>'Staff Data'!BA18+'Staff Data'!BA19</f>
        <v>0</v>
      </c>
      <c r="M30" s="56">
        <f>'Staff Data'!BB18+'Staff Data'!BB19</f>
        <v>0</v>
      </c>
      <c r="N30" s="56">
        <f>'Staff Data'!BC18+'Staff Data'!BC19</f>
        <v>0</v>
      </c>
      <c r="O30" s="56">
        <f>'Staff Data'!BD18+'Staff Data'!BD19</f>
        <v>0</v>
      </c>
      <c r="P30" s="56">
        <f>SUM(NONSTAFF_CONSOLIDATED7[[#This Row],[Jan-26]:[Dec-26]])</f>
        <v>0</v>
      </c>
    </row>
    <row r="31" spans="1:26" x14ac:dyDescent="0.25">
      <c r="B31" s="55" t="str">
        <f>'Program 3'!$B$1</f>
        <v>Program 3</v>
      </c>
      <c r="C31" s="55" t="s">
        <v>8</v>
      </c>
      <c r="D31" s="56">
        <f>'Staff Data'!AS24+'Staff Data'!AS25</f>
        <v>235400</v>
      </c>
      <c r="E31" s="56">
        <f>'Staff Data'!AT24+'Staff Data'!AT25</f>
        <v>206400</v>
      </c>
      <c r="F31" s="56">
        <f>'Staff Data'!AU24+'Staff Data'!AU25</f>
        <v>243760</v>
      </c>
      <c r="G31" s="56">
        <f>'Staff Data'!AV24+'Staff Data'!AV25</f>
        <v>243760</v>
      </c>
      <c r="H31" s="56">
        <f>'Staff Data'!AW24+'Staff Data'!AW25</f>
        <v>232680</v>
      </c>
      <c r="I31" s="56">
        <f>'Staff Data'!AX24+'Staff Data'!AX25</f>
        <v>243760</v>
      </c>
      <c r="J31" s="56">
        <f>'Staff Data'!AY24+'Staff Data'!AY25</f>
        <v>254840</v>
      </c>
      <c r="K31" s="56">
        <f>'Staff Data'!AZ24+'Staff Data'!AZ25</f>
        <v>232680</v>
      </c>
      <c r="L31" s="56">
        <f>'Staff Data'!BA24+'Staff Data'!BA25</f>
        <v>243760</v>
      </c>
      <c r="M31" s="56">
        <f>'Staff Data'!BB24+'Staff Data'!BB25</f>
        <v>243760</v>
      </c>
      <c r="N31" s="56">
        <f>'Staff Data'!BC24+'Staff Data'!BC25</f>
        <v>232680</v>
      </c>
      <c r="O31" s="56">
        <f>'Staff Data'!BD24+'Staff Data'!BD25</f>
        <v>254840</v>
      </c>
      <c r="P31" s="56">
        <f>SUM(NONSTAFF_CONSOLIDATED7[[#This Row],[Jan-26]:[Dec-26]])</f>
        <v>2868320</v>
      </c>
    </row>
    <row r="32" spans="1:26" x14ac:dyDescent="0.25">
      <c r="B32" s="55" t="str">
        <f>'Program 3'!$B$1</f>
        <v>Program 3</v>
      </c>
      <c r="C32" s="55" t="s">
        <v>9</v>
      </c>
      <c r="D32" s="56">
        <f>'Staff Data'!AS26+'Staff Data'!AS27</f>
        <v>68800</v>
      </c>
      <c r="E32" s="56">
        <f>'Staff Data'!AT26+'Staff Data'!AT27</f>
        <v>73080</v>
      </c>
      <c r="F32" s="56">
        <f>'Staff Data'!AU26+'Staff Data'!AU27</f>
        <v>78160</v>
      </c>
      <c r="G32" s="56">
        <f>'Staff Data'!AV26+'Staff Data'!AV27</f>
        <v>79200</v>
      </c>
      <c r="H32" s="56">
        <f>'Staff Data'!AW26+'Staff Data'!AW27</f>
        <v>72000</v>
      </c>
      <c r="I32" s="56">
        <f>'Staff Data'!AX26+'Staff Data'!AX27</f>
        <v>75600</v>
      </c>
      <c r="J32" s="56">
        <f>'Staff Data'!AY26+'Staff Data'!AY27</f>
        <v>79200</v>
      </c>
      <c r="K32" s="56">
        <f>'Staff Data'!AZ26+'Staff Data'!AZ27</f>
        <v>75600</v>
      </c>
      <c r="L32" s="56">
        <f>'Staff Data'!BA26+'Staff Data'!BA27</f>
        <v>75600</v>
      </c>
      <c r="M32" s="56">
        <f>'Staff Data'!BB26+'Staff Data'!BB27</f>
        <v>79200</v>
      </c>
      <c r="N32" s="56">
        <f>'Staff Data'!BC26+'Staff Data'!BC27</f>
        <v>72000</v>
      </c>
      <c r="O32" s="56">
        <f>'Staff Data'!BD26+'Staff Data'!BD27</f>
        <v>79200</v>
      </c>
      <c r="P32" s="56">
        <f>SUM(NONSTAFF_CONSOLIDATED7[[#This Row],[Jan-26]:[Dec-26]])</f>
        <v>907640</v>
      </c>
    </row>
    <row r="33" spans="2:16" x14ac:dyDescent="0.25">
      <c r="B33" s="55" t="str">
        <f>'Program 3'!$B$1</f>
        <v>Program 3</v>
      </c>
      <c r="C33" s="55" t="s">
        <v>10</v>
      </c>
      <c r="D33" s="56">
        <f>'Staff Data'!AS28+'Staff Data'!AS29</f>
        <v>8000</v>
      </c>
      <c r="E33" s="56">
        <f>'Staff Data'!AT28+'Staff Data'!AT29</f>
        <v>7600</v>
      </c>
      <c r="F33" s="56">
        <f>'Staff Data'!AU28+'Staff Data'!AU29</f>
        <v>8800</v>
      </c>
      <c r="G33" s="56">
        <f>'Staff Data'!AV28+'Staff Data'!AV29</f>
        <v>8800</v>
      </c>
      <c r="H33" s="56">
        <f>'Staff Data'!AW28+'Staff Data'!AW29</f>
        <v>8000</v>
      </c>
      <c r="I33" s="56">
        <f>'Staff Data'!AX28+'Staff Data'!AX29</f>
        <v>8400</v>
      </c>
      <c r="J33" s="56">
        <f>'Staff Data'!AY28+'Staff Data'!AY29</f>
        <v>8800</v>
      </c>
      <c r="K33" s="56">
        <f>'Staff Data'!AZ28+'Staff Data'!AZ29</f>
        <v>8400</v>
      </c>
      <c r="L33" s="56">
        <f>'Staff Data'!BA28+'Staff Data'!BA29</f>
        <v>8400</v>
      </c>
      <c r="M33" s="56">
        <f>'Staff Data'!BB28+'Staff Data'!BB29</f>
        <v>8800</v>
      </c>
      <c r="N33" s="56">
        <f>'Staff Data'!BC28+'Staff Data'!BC29</f>
        <v>8000</v>
      </c>
      <c r="O33" s="56">
        <f>'Staff Data'!BD28+'Staff Data'!BD29</f>
        <v>8800</v>
      </c>
      <c r="P33" s="56">
        <f>SUM(NONSTAFF_CONSOLIDATED7[[#This Row],[Jan-26]:[Dec-26]])</f>
        <v>100800</v>
      </c>
    </row>
    <row r="34" spans="2:16" x14ac:dyDescent="0.25">
      <c r="B34" s="56" t="str">
        <f>'Program 4'!$B$1</f>
        <v>Program 4</v>
      </c>
      <c r="C34" s="55" t="s">
        <v>8</v>
      </c>
      <c r="D34" s="56">
        <f>'Staff Data'!AS34+'Staff Data'!AS35</f>
        <v>231440</v>
      </c>
      <c r="E34" s="56">
        <f>'Staff Data'!AT34+'Staff Data'!AT35</f>
        <v>210400</v>
      </c>
      <c r="F34" s="56">
        <f>'Staff Data'!AU34+'Staff Data'!AU35</f>
        <v>231440</v>
      </c>
      <c r="G34" s="56">
        <f>'Staff Data'!AV34+'Staff Data'!AV35</f>
        <v>244360</v>
      </c>
      <c r="H34" s="56">
        <f>'Staff Data'!AW34+'Staff Data'!AW35</f>
        <v>246960</v>
      </c>
      <c r="I34" s="56">
        <f>'Staff Data'!AX34+'Staff Data'!AX35</f>
        <v>258720</v>
      </c>
      <c r="J34" s="56">
        <f>'Staff Data'!AY34+'Staff Data'!AY35</f>
        <v>270480</v>
      </c>
      <c r="K34" s="56">
        <f>'Staff Data'!AZ34+'Staff Data'!AZ35</f>
        <v>246960</v>
      </c>
      <c r="L34" s="56">
        <f>'Staff Data'!BA34+'Staff Data'!BA35</f>
        <v>258720</v>
      </c>
      <c r="M34" s="56">
        <f>'Staff Data'!BB34+'Staff Data'!BB35</f>
        <v>258720</v>
      </c>
      <c r="N34" s="56">
        <f>'Staff Data'!BC34+'Staff Data'!BC35</f>
        <v>246960</v>
      </c>
      <c r="O34" s="56">
        <f>'Staff Data'!BD34+'Staff Data'!BD35</f>
        <v>270480</v>
      </c>
      <c r="P34" s="56">
        <f>SUM(NONSTAFF_CONSOLIDATED7[[#This Row],[Jan-26]:[Dec-26]])</f>
        <v>2975640</v>
      </c>
    </row>
    <row r="35" spans="2:16" x14ac:dyDescent="0.25">
      <c r="B35" s="56" t="str">
        <f>'Program 4'!$B$1</f>
        <v>Program 4</v>
      </c>
      <c r="C35" s="55" t="s">
        <v>9</v>
      </c>
      <c r="D35" s="56">
        <f>'Staff Data'!AS36+'Staff Data'!AS37</f>
        <v>85800</v>
      </c>
      <c r="E35" s="56">
        <f>'Staff Data'!AT36+'Staff Data'!AT37</f>
        <v>84360</v>
      </c>
      <c r="F35" s="56">
        <f>'Staff Data'!AU36+'Staff Data'!AU37</f>
        <v>97680</v>
      </c>
      <c r="G35" s="56">
        <f>'Staff Data'!AV36+'Staff Data'!AV37</f>
        <v>100280</v>
      </c>
      <c r="H35" s="56">
        <f>'Staff Data'!AW36+'Staff Data'!AW37</f>
        <v>88800</v>
      </c>
      <c r="I35" s="56">
        <f>'Staff Data'!AX36+'Staff Data'!AX37</f>
        <v>93240</v>
      </c>
      <c r="J35" s="56">
        <f>'Staff Data'!AY36+'Staff Data'!AY37</f>
        <v>97680</v>
      </c>
      <c r="K35" s="56">
        <f>'Staff Data'!AZ36+'Staff Data'!AZ37</f>
        <v>93240</v>
      </c>
      <c r="L35" s="56">
        <f>'Staff Data'!BA36+'Staff Data'!BA37</f>
        <v>93240</v>
      </c>
      <c r="M35" s="56">
        <f>'Staff Data'!BB36+'Staff Data'!BB37</f>
        <v>97680</v>
      </c>
      <c r="N35" s="56">
        <f>'Staff Data'!BC36+'Staff Data'!BC37</f>
        <v>88800</v>
      </c>
      <c r="O35" s="56">
        <f>'Staff Data'!BD36+'Staff Data'!BD37</f>
        <v>97680</v>
      </c>
      <c r="P35" s="56">
        <f>SUM(NONSTAFF_CONSOLIDATED7[[#This Row],[Jan-26]:[Dec-26]])</f>
        <v>1118480</v>
      </c>
    </row>
    <row r="36" spans="2:16" x14ac:dyDescent="0.25">
      <c r="B36" s="56" t="str">
        <f>'Program 4'!$B$1</f>
        <v>Program 4</v>
      </c>
      <c r="C36" s="55" t="s">
        <v>10</v>
      </c>
      <c r="D36" s="56">
        <f>'Staff Data'!AS38+'Staff Data'!AS39</f>
        <v>32000</v>
      </c>
      <c r="E36" s="56">
        <f>'Staff Data'!AT38+'Staff Data'!AT39</f>
        <v>30400</v>
      </c>
      <c r="F36" s="56">
        <f>'Staff Data'!AU38+'Staff Data'!AU39</f>
        <v>35200</v>
      </c>
      <c r="G36" s="56">
        <f>'Staff Data'!AV38+'Staff Data'!AV39</f>
        <v>35200</v>
      </c>
      <c r="H36" s="56">
        <f>'Staff Data'!AW38+'Staff Data'!AW39</f>
        <v>32000</v>
      </c>
      <c r="I36" s="56">
        <f>'Staff Data'!AX38+'Staff Data'!AX39</f>
        <v>33600</v>
      </c>
      <c r="J36" s="56">
        <f>'Staff Data'!AY38+'Staff Data'!AY39</f>
        <v>35200</v>
      </c>
      <c r="K36" s="56">
        <f>'Staff Data'!AZ38+'Staff Data'!AZ39</f>
        <v>33600</v>
      </c>
      <c r="L36" s="56">
        <f>'Staff Data'!BA38+'Staff Data'!BA39</f>
        <v>33600</v>
      </c>
      <c r="M36" s="56">
        <f>'Staff Data'!BB38+'Staff Data'!BB39</f>
        <v>35200</v>
      </c>
      <c r="N36" s="56">
        <f>'Staff Data'!BC38+'Staff Data'!BC39</f>
        <v>32000</v>
      </c>
      <c r="O36" s="56">
        <f>'Staff Data'!BD38+'Staff Data'!BD39</f>
        <v>35200</v>
      </c>
      <c r="P36" s="56">
        <f>SUM(NONSTAFF_CONSOLIDATED7[[#This Row],[Jan-26]:[Dec-26]])</f>
        <v>403200</v>
      </c>
    </row>
    <row r="37" spans="2:16" x14ac:dyDescent="0.25">
      <c r="B37" s="66"/>
      <c r="C37" s="55"/>
      <c r="D37" s="56">
        <v>0</v>
      </c>
      <c r="E37" s="56">
        <v>0</v>
      </c>
      <c r="F37" s="56">
        <v>0</v>
      </c>
      <c r="G37" s="56">
        <v>0</v>
      </c>
      <c r="H37" s="56">
        <v>0</v>
      </c>
      <c r="I37" s="56">
        <v>0</v>
      </c>
      <c r="J37" s="56">
        <v>0</v>
      </c>
      <c r="K37" s="56">
        <v>0</v>
      </c>
      <c r="L37" s="56">
        <v>0</v>
      </c>
      <c r="M37" s="56">
        <v>0</v>
      </c>
      <c r="N37" s="56">
        <v>0</v>
      </c>
      <c r="O37" s="56">
        <v>0</v>
      </c>
      <c r="P37" s="56">
        <f>SUM(NONSTAFF_CONSOLIDATED7[[#This Row],[Jan-26]:[Dec-26]])</f>
        <v>0</v>
      </c>
    </row>
    <row r="38" spans="2:16" x14ac:dyDescent="0.25">
      <c r="B38" s="66"/>
      <c r="C38" s="55"/>
      <c r="D38" s="56">
        <v>0</v>
      </c>
      <c r="E38" s="56">
        <v>0</v>
      </c>
      <c r="F38" s="56">
        <v>0</v>
      </c>
      <c r="G38" s="56">
        <v>0</v>
      </c>
      <c r="H38" s="56">
        <v>0</v>
      </c>
      <c r="I38" s="56">
        <v>0</v>
      </c>
      <c r="J38" s="56">
        <v>0</v>
      </c>
      <c r="K38" s="56">
        <v>0</v>
      </c>
      <c r="L38" s="56">
        <v>0</v>
      </c>
      <c r="M38" s="56">
        <v>0</v>
      </c>
      <c r="N38" s="56">
        <v>0</v>
      </c>
      <c r="O38" s="56">
        <v>0</v>
      </c>
      <c r="P38" s="56">
        <f>SUM(NONSTAFF_CONSOLIDATED7[[#This Row],[Jan-26]:[Dec-26]])</f>
        <v>0</v>
      </c>
    </row>
    <row r="39" spans="2:16" ht="15.75" thickBot="1" x14ac:dyDescent="0.3">
      <c r="B39" s="72"/>
      <c r="C39" s="59"/>
      <c r="D39" s="60">
        <v>0</v>
      </c>
      <c r="E39" s="60">
        <v>0</v>
      </c>
      <c r="F39" s="60">
        <v>0</v>
      </c>
      <c r="G39" s="60">
        <v>0</v>
      </c>
      <c r="H39" s="60">
        <v>0</v>
      </c>
      <c r="I39" s="60">
        <v>0</v>
      </c>
      <c r="J39" s="60">
        <v>0</v>
      </c>
      <c r="K39" s="60">
        <v>0</v>
      </c>
      <c r="L39" s="60">
        <v>0</v>
      </c>
      <c r="M39" s="60">
        <v>0</v>
      </c>
      <c r="N39" s="60">
        <v>0</v>
      </c>
      <c r="O39" s="60">
        <v>0</v>
      </c>
      <c r="P39" s="60">
        <f>SUM(NONSTAFF_CONSOLIDATED7[[#This Row],[Jan-26]:[Dec-26]])</f>
        <v>0</v>
      </c>
    </row>
    <row r="40" spans="2:16" ht="15.75" thickTop="1" x14ac:dyDescent="0.25">
      <c r="B40" s="57" t="s">
        <v>181</v>
      </c>
      <c r="C40" s="57"/>
      <c r="D40" s="58">
        <f>SUBTOTAL(109,NONSTAFF_CONSOLIDATED7[Jan-26])</f>
        <v>1282440</v>
      </c>
      <c r="E40" s="58">
        <f>SUBTOTAL(109,NONSTAFF_CONSOLIDATED7[Feb-26])</f>
        <v>1169000</v>
      </c>
      <c r="F40" s="58">
        <f>SUBTOTAL(109,NONSTAFF_CONSOLIDATED7[Mar-26])</f>
        <v>1306520</v>
      </c>
      <c r="G40" s="58">
        <f>SUBTOTAL(109,NONSTAFF_CONSOLIDATED7[Apr-26])</f>
        <v>1304840</v>
      </c>
      <c r="H40" s="58">
        <f>SUBTOTAL(109,NONSTAFF_CONSOLIDATED7[May-26])</f>
        <v>1227280</v>
      </c>
      <c r="I40" s="58">
        <f>SUBTOTAL(109,NONSTAFF_CONSOLIDATED7[Jun-26])</f>
        <v>1286840</v>
      </c>
      <c r="J40" s="58">
        <f>SUBTOTAL(109,NONSTAFF_CONSOLIDATED7[Jul-26])</f>
        <v>1346200</v>
      </c>
      <c r="K40" s="58">
        <f>SUBTOTAL(109,NONSTAFF_CONSOLIDATED7[Aug-26])</f>
        <v>1246560</v>
      </c>
      <c r="L40" s="58">
        <f>SUBTOTAL(109,NONSTAFF_CONSOLIDATED7[Sep-26])</f>
        <v>1286840</v>
      </c>
      <c r="M40" s="58">
        <f>SUBTOTAL(109,NONSTAFF_CONSOLIDATED7[Oct-26])</f>
        <v>1305920</v>
      </c>
      <c r="N40" s="58">
        <f>SUBTOTAL(109,NONSTAFF_CONSOLIDATED7[Nov-26])</f>
        <v>1227480</v>
      </c>
      <c r="O40" s="58">
        <f>SUBTOTAL(109,NONSTAFF_CONSOLIDATED7[Dec-26])</f>
        <v>1346200</v>
      </c>
      <c r="P40" s="58">
        <f>SUBTOTAL(109,NONSTAFF_CONSOLIDATED7[Total])</f>
        <v>15336120</v>
      </c>
    </row>
    <row r="49" spans="13:26" x14ac:dyDescent="0.25"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</sheetData>
  <sheetProtection algorithmName="SHA-512" hashValue="L0wEhZHfDTGKUsbTOFYMqV97E7gqAwkgIqK7Q+2lfwoTMqY8ZBMtaAceyQP12h6Lh63ZjtzqTK7Y2Sto/LU4cg==" saltValue="AWBccvf3YP8JR1vlhs9DDg==" spinCount="100000" sheet="1" objects="1" scenarios="1" selectLockedCells="1" sort="0" selectUnlockedCells="1"/>
  <conditionalFormatting sqref="D6:P6 D9:P9">
    <cfRule type="cellIs" dxfId="41" priority="1" operator="greaterThan">
      <formula>0</formula>
    </cfRule>
    <cfRule type="cellIs" dxfId="40" priority="2" operator="lessThanOrEqual">
      <formula>0</formula>
    </cfRule>
  </conditionalFormatting>
  <pageMargins left="0.7" right="0.7" top="0.75" bottom="0.75" header="0.3" footer="0.3"/>
  <ignoredErrors>
    <ignoredError sqref="D25:O36 B25:B36 D37:O39" calculatedColumn="1"/>
  </ignoredErrors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7EC877D-A1BD-4BFC-9F85-CF30FCAF6DE3}">
          <x14:formula1>
            <xm:f>Reference!$B$16:$B$27</xm:f>
          </x14:formula1>
          <xm:sqref>C1:C3 B1:B2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AM125"/>
  <sheetViews>
    <sheetView workbookViewId="0">
      <selection activeCell="H7" sqref="H7"/>
    </sheetView>
  </sheetViews>
  <sheetFormatPr defaultRowHeight="15" outlineLevelRow="1" outlineLevelCol="1" x14ac:dyDescent="0.25"/>
  <cols>
    <col min="1" max="1" width="10.85546875" style="10" bestFit="1" customWidth="1"/>
    <col min="2" max="2" width="28.7109375" style="10" bestFit="1" customWidth="1"/>
    <col min="3" max="3" width="19.5703125" style="10" bestFit="1" customWidth="1"/>
    <col min="4" max="4" width="11.140625" style="10" bestFit="1" customWidth="1"/>
    <col min="5" max="5" width="13.28515625" style="10" bestFit="1" customWidth="1"/>
    <col min="6" max="6" width="12.7109375" style="10" bestFit="1" customWidth="1" outlineLevel="1"/>
    <col min="7" max="7" width="14" style="10" bestFit="1" customWidth="1" outlineLevel="1"/>
    <col min="8" max="8" width="14" style="10" customWidth="1"/>
    <col min="9" max="10" width="9.140625" style="10" customWidth="1" outlineLevel="1"/>
    <col min="11" max="11" width="19.7109375" style="10" customWidth="1" outlineLevel="1"/>
    <col min="12" max="12" width="15.42578125" style="10" customWidth="1"/>
    <col min="13" max="18" width="14.28515625" style="10" customWidth="1" outlineLevel="1"/>
    <col min="19" max="19" width="15" style="10" bestFit="1" customWidth="1" outlineLevel="1"/>
    <col min="20" max="24" width="14.28515625" style="10" customWidth="1" outlineLevel="1"/>
    <col min="25" max="25" width="8.42578125" style="10" bestFit="1" customWidth="1"/>
    <col min="26" max="26" width="15" style="10" bestFit="1" customWidth="1"/>
    <col min="27" max="38" width="13.28515625" style="10" hidden="1" customWidth="1" outlineLevel="1"/>
    <col min="39" max="39" width="11.42578125" style="10" bestFit="1" customWidth="1" collapsed="1"/>
    <col min="40" max="41" width="11.42578125" style="10" bestFit="1" customWidth="1"/>
    <col min="42" max="16384" width="9.140625" style="10"/>
  </cols>
  <sheetData>
    <row r="1" spans="1:26" x14ac:dyDescent="0.25">
      <c r="A1" s="13" t="s">
        <v>11</v>
      </c>
      <c r="B1" s="14" t="s">
        <v>12</v>
      </c>
    </row>
    <row r="2" spans="1:26" x14ac:dyDescent="0.25">
      <c r="A2" s="13" t="s">
        <v>176</v>
      </c>
      <c r="B2" s="14" t="s">
        <v>17</v>
      </c>
    </row>
    <row r="3" spans="1:26" x14ac:dyDescent="0.25">
      <c r="A3" s="13" t="s">
        <v>177</v>
      </c>
      <c r="B3" s="14"/>
    </row>
    <row r="4" spans="1:26" x14ac:dyDescent="0.25">
      <c r="A4" s="13" t="s">
        <v>184</v>
      </c>
      <c r="B4" s="19">
        <f>Z110</f>
        <v>9038880.0000000019</v>
      </c>
    </row>
    <row r="5" spans="1:26" x14ac:dyDescent="0.25">
      <c r="A5" s="13" t="s">
        <v>190</v>
      </c>
      <c r="B5" s="14">
        <f>COUNTA(PROGRAM1_STAFF[Name])-(COUNTIF(PROGRAM1_STAFF[Status],"Left Company")+COUNTIF(PROGRAM1_STAFF[Status],"Transfer Out"))</f>
        <v>36</v>
      </c>
    </row>
    <row r="7" spans="1:26" x14ac:dyDescent="0.25">
      <c r="A7" s="31" t="s">
        <v>183</v>
      </c>
    </row>
    <row r="8" spans="1:26" s="11" customFormat="1" ht="30" x14ac:dyDescent="0.25">
      <c r="A8" s="23" t="s">
        <v>11</v>
      </c>
      <c r="B8" s="23" t="s">
        <v>16</v>
      </c>
      <c r="C8" s="26" t="s">
        <v>112</v>
      </c>
      <c r="D8" s="23" t="s">
        <v>63</v>
      </c>
      <c r="E8" s="23" t="s">
        <v>7</v>
      </c>
      <c r="F8" s="23" t="s">
        <v>65</v>
      </c>
      <c r="G8" s="23" t="s">
        <v>66</v>
      </c>
      <c r="H8" s="23" t="s">
        <v>67</v>
      </c>
      <c r="I8" s="23" t="s">
        <v>2</v>
      </c>
      <c r="J8" s="23" t="s">
        <v>3</v>
      </c>
      <c r="K8" s="23" t="s">
        <v>106</v>
      </c>
      <c r="L8" s="23" t="s">
        <v>170</v>
      </c>
      <c r="M8" s="23" t="s">
        <v>92</v>
      </c>
      <c r="N8" s="23" t="s">
        <v>93</v>
      </c>
      <c r="O8" s="23" t="s">
        <v>94</v>
      </c>
      <c r="P8" s="23" t="s">
        <v>95</v>
      </c>
      <c r="Q8" s="23" t="s">
        <v>96</v>
      </c>
      <c r="R8" s="23" t="s">
        <v>97</v>
      </c>
      <c r="S8" s="23" t="s">
        <v>98</v>
      </c>
      <c r="T8" s="23" t="s">
        <v>99</v>
      </c>
      <c r="U8" s="23" t="s">
        <v>100</v>
      </c>
      <c r="V8" s="23" t="s">
        <v>101</v>
      </c>
      <c r="W8" s="23" t="s">
        <v>102</v>
      </c>
      <c r="X8" s="23" t="s">
        <v>103</v>
      </c>
      <c r="Y8" s="35" t="s">
        <v>180</v>
      </c>
      <c r="Z8" s="23" t="s">
        <v>181</v>
      </c>
    </row>
    <row r="9" spans="1:26" x14ac:dyDescent="0.25">
      <c r="A9" s="8" t="str">
        <f>$B$1</f>
        <v>Program 1</v>
      </c>
      <c r="B9" s="8" t="s">
        <v>165</v>
      </c>
      <c r="C9" s="27"/>
      <c r="D9" s="24" t="s">
        <v>166</v>
      </c>
      <c r="E9" s="24" t="s">
        <v>178</v>
      </c>
      <c r="F9" t="s">
        <v>185</v>
      </c>
      <c r="G9" t="s">
        <v>186</v>
      </c>
      <c r="H9" t="s">
        <v>68</v>
      </c>
      <c r="I9" s="29">
        <v>45292</v>
      </c>
      <c r="J9" s="29">
        <v>47118</v>
      </c>
      <c r="K9" t="s">
        <v>107</v>
      </c>
      <c r="L9" s="7">
        <v>1500000</v>
      </c>
      <c r="M9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125000</v>
      </c>
      <c r="N9" s="7">
        <f>IF(PROGRAM1_NONSTAFF[[#This Row],[Payment Frequency]]="Monthly",PROGRAM1_NONSTAFF[[#This Row],[Contract Cost]]/Reference!$H$11,0)</f>
        <v>125000</v>
      </c>
      <c r="O9" s="7">
        <f>IF(PROGRAM1_NONSTAFF[[#This Row],[Payment Frequency]]="Monthly",PROGRAM1_NONSTAFF[[#This Row],[Contract Cost]]/Reference!$H$11,0)</f>
        <v>125000</v>
      </c>
      <c r="P9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125000</v>
      </c>
      <c r="Q9" s="7">
        <f>IF(PROGRAM1_NONSTAFF[[#This Row],[Payment Frequency]]="Monthly",PROGRAM1_NONSTAFF[[#This Row],[Contract Cost]]/Reference!$H$11,0)</f>
        <v>125000</v>
      </c>
      <c r="R9" s="7">
        <f>IF(PROGRAM1_NONSTAFF[[#This Row],[Payment Frequency]]="Monthly",PROGRAM1_NONSTAFF[[#This Row],[Contract Cost]]/Reference!$H$11,0)</f>
        <v>125000</v>
      </c>
      <c r="S9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125000</v>
      </c>
      <c r="T9" s="7">
        <f>IF(PROGRAM1_NONSTAFF[[#This Row],[Payment Frequency]]="Monthly",PROGRAM1_NONSTAFF[[#This Row],[Contract Cost]]/Reference!$H$11,0)</f>
        <v>125000</v>
      </c>
      <c r="U9" s="7">
        <f>IF(PROGRAM1_NONSTAFF[[#This Row],[Payment Frequency]]="Monthly",PROGRAM1_NONSTAFF[[#This Row],[Contract Cost]]/Reference!$H$11,0)</f>
        <v>125000</v>
      </c>
      <c r="V9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125000</v>
      </c>
      <c r="W9" s="7">
        <f>IF(PROGRAM1_NONSTAFF[[#This Row],[Payment Frequency]]="Monthly",PROGRAM1_NONSTAFF[[#This Row],[Contract Cost]]/Reference!$H$11,0)</f>
        <v>125000</v>
      </c>
      <c r="X9" s="7">
        <f>IF(PROGRAM1_NONSTAFF[[#This Row],[Payment Frequency]]="Monthly",PROGRAM1_NONSTAFF[[#This Row],[Contract Cost]]/Reference!$H$11,0)</f>
        <v>125000</v>
      </c>
      <c r="Y9" s="9"/>
      <c r="Z9" s="7">
        <f>SUM(PROGRAM1_NONSTAFF[[#This Row],[Jan-26]:[,]])</f>
        <v>1500000</v>
      </c>
    </row>
    <row r="10" spans="1:26" x14ac:dyDescent="0.25">
      <c r="A10" s="8" t="str">
        <f t="shared" ref="A10:A18" si="0">$B$1</f>
        <v>Program 1</v>
      </c>
      <c r="B10" s="8" t="s">
        <v>167</v>
      </c>
      <c r="C10" s="27"/>
      <c r="D10" s="24" t="s">
        <v>1</v>
      </c>
      <c r="E10" s="24" t="s">
        <v>178</v>
      </c>
      <c r="F10" t="s">
        <v>187</v>
      </c>
      <c r="G10" t="s">
        <v>147</v>
      </c>
      <c r="H10" t="s">
        <v>68</v>
      </c>
      <c r="I10" s="29">
        <v>44927</v>
      </c>
      <c r="J10" s="29">
        <v>46387</v>
      </c>
      <c r="K10" t="s">
        <v>108</v>
      </c>
      <c r="L10" s="7">
        <v>500000</v>
      </c>
      <c r="M10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125000</v>
      </c>
      <c r="N10" s="7">
        <f>IF(PROGRAM1_NONSTAFF[[#This Row],[Payment Frequency]]="Monthly",PROGRAM1_NONSTAFF[[#This Row],[Contract Cost]]/Reference!$H$11,0)</f>
        <v>0</v>
      </c>
      <c r="O10" s="7">
        <f>IF(PROGRAM1_NONSTAFF[[#This Row],[Payment Frequency]]="Monthly",PROGRAM1_NONSTAFF[[#This Row],[Contract Cost]]/Reference!$H$11,0)</f>
        <v>0</v>
      </c>
      <c r="P10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125000</v>
      </c>
      <c r="Q10" s="7">
        <f>IF(PROGRAM1_NONSTAFF[[#This Row],[Payment Frequency]]="Monthly",PROGRAM1_NONSTAFF[[#This Row],[Contract Cost]]/Reference!$H$11,0)</f>
        <v>0</v>
      </c>
      <c r="R10" s="7">
        <f>IF(PROGRAM1_NONSTAFF[[#This Row],[Payment Frequency]]="Monthly",PROGRAM1_NONSTAFF[[#This Row],[Contract Cost]]/Reference!$H$11,0)</f>
        <v>0</v>
      </c>
      <c r="S10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125000</v>
      </c>
      <c r="T10" s="7">
        <f>IF(PROGRAM1_NONSTAFF[[#This Row],[Payment Frequency]]="Monthly",PROGRAM1_NONSTAFF[[#This Row],[Contract Cost]]/Reference!$H$11,0)</f>
        <v>0</v>
      </c>
      <c r="U10" s="7">
        <f>IF(PROGRAM1_NONSTAFF[[#This Row],[Payment Frequency]]="Monthly",PROGRAM1_NONSTAFF[[#This Row],[Contract Cost]]/Reference!$H$11,0)</f>
        <v>0</v>
      </c>
      <c r="V10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125000</v>
      </c>
      <c r="W10" s="7">
        <f>IF(PROGRAM1_NONSTAFF[[#This Row],[Payment Frequency]]="Monthly",PROGRAM1_NONSTAFF[[#This Row],[Contract Cost]]/Reference!$H$11,0)</f>
        <v>0</v>
      </c>
      <c r="X10" s="7">
        <f>IF(PROGRAM1_NONSTAFF[[#This Row],[Payment Frequency]]="Monthly",PROGRAM1_NONSTAFF[[#This Row],[Contract Cost]]/Reference!$H$11,0)</f>
        <v>0</v>
      </c>
      <c r="Y10" s="9"/>
      <c r="Z10" s="7">
        <f>SUM(PROGRAM1_NONSTAFF[[#This Row],[Jan-26]:[,]])</f>
        <v>500000</v>
      </c>
    </row>
    <row r="11" spans="1:26" x14ac:dyDescent="0.25">
      <c r="A11" s="8" t="str">
        <f t="shared" si="0"/>
        <v>Program 1</v>
      </c>
      <c r="B11" s="8" t="s">
        <v>163</v>
      </c>
      <c r="C11" s="27"/>
      <c r="D11" s="24" t="s">
        <v>0</v>
      </c>
      <c r="E11" s="24" t="s">
        <v>178</v>
      </c>
      <c r="F11" t="s">
        <v>188</v>
      </c>
      <c r="G11" t="s">
        <v>147</v>
      </c>
      <c r="H11" t="s">
        <v>68</v>
      </c>
      <c r="I11" s="29">
        <v>45809</v>
      </c>
      <c r="J11" s="29">
        <v>46904</v>
      </c>
      <c r="K11" t="s">
        <v>108</v>
      </c>
      <c r="L11" s="7">
        <v>500000</v>
      </c>
      <c r="M11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125000</v>
      </c>
      <c r="N11" s="7">
        <f>IF(PROGRAM1_NONSTAFF[[#This Row],[Payment Frequency]]="Monthly",PROGRAM1_NONSTAFF[[#This Row],[Contract Cost]]/Reference!$H$11,0)</f>
        <v>0</v>
      </c>
      <c r="O11" s="7">
        <f>IF(PROGRAM1_NONSTAFF[[#This Row],[Payment Frequency]]="Monthly",PROGRAM1_NONSTAFF[[#This Row],[Contract Cost]]/Reference!$H$11,0)</f>
        <v>0</v>
      </c>
      <c r="P11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125000</v>
      </c>
      <c r="Q11" s="7">
        <f>IF(PROGRAM1_NONSTAFF[[#This Row],[Payment Frequency]]="Monthly",PROGRAM1_NONSTAFF[[#This Row],[Contract Cost]]/Reference!$H$11,0)</f>
        <v>0</v>
      </c>
      <c r="R11" s="7">
        <f>IF(PROGRAM1_NONSTAFF[[#This Row],[Payment Frequency]]="Monthly",PROGRAM1_NONSTAFF[[#This Row],[Contract Cost]]/Reference!$H$11,0)</f>
        <v>0</v>
      </c>
      <c r="S11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125000</v>
      </c>
      <c r="T11" s="7">
        <f>IF(PROGRAM1_NONSTAFF[[#This Row],[Payment Frequency]]="Monthly",PROGRAM1_NONSTAFF[[#This Row],[Contract Cost]]/Reference!$H$11,0)</f>
        <v>0</v>
      </c>
      <c r="U11" s="7">
        <f>IF(PROGRAM1_NONSTAFF[[#This Row],[Payment Frequency]]="Monthly",PROGRAM1_NONSTAFF[[#This Row],[Contract Cost]]/Reference!$H$11,0)</f>
        <v>0</v>
      </c>
      <c r="V11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125000</v>
      </c>
      <c r="W11" s="7">
        <f>IF(PROGRAM1_NONSTAFF[[#This Row],[Payment Frequency]]="Monthly",PROGRAM1_NONSTAFF[[#This Row],[Contract Cost]]/Reference!$H$11,0)</f>
        <v>0</v>
      </c>
      <c r="X11" s="7">
        <f>IF(PROGRAM1_NONSTAFF[[#This Row],[Payment Frequency]]="Monthly",PROGRAM1_NONSTAFF[[#This Row],[Contract Cost]]/Reference!$H$11,0)</f>
        <v>0</v>
      </c>
      <c r="Y11" s="9"/>
      <c r="Z11" s="7">
        <f>SUM(PROGRAM1_NONSTAFF[[#This Row],[Jan-26]:[,]])</f>
        <v>500000</v>
      </c>
    </row>
    <row r="12" spans="1:26" x14ac:dyDescent="0.25">
      <c r="A12" s="8" t="str">
        <f t="shared" si="0"/>
        <v>Program 1</v>
      </c>
      <c r="B12" s="8" t="s">
        <v>162</v>
      </c>
      <c r="C12" s="27"/>
      <c r="D12" s="24" t="s">
        <v>0</v>
      </c>
      <c r="E12" s="24" t="s">
        <v>178</v>
      </c>
      <c r="F12" t="s">
        <v>144</v>
      </c>
      <c r="G12" t="s">
        <v>144</v>
      </c>
      <c r="H12" t="s">
        <v>68</v>
      </c>
      <c r="I12" s="29">
        <v>46023</v>
      </c>
      <c r="J12" s="29">
        <v>47118</v>
      </c>
      <c r="K12" t="s">
        <v>107</v>
      </c>
      <c r="L12" s="7">
        <v>1250000</v>
      </c>
      <c r="M12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104166.66666666667</v>
      </c>
      <c r="N12" s="7">
        <f>IF(PROGRAM1_NONSTAFF[[#This Row],[Payment Frequency]]="Monthly",PROGRAM1_NONSTAFF[[#This Row],[Contract Cost]]/Reference!$H$11,0)</f>
        <v>104166.66666666667</v>
      </c>
      <c r="O12" s="7">
        <f>IF(PROGRAM1_NONSTAFF[[#This Row],[Payment Frequency]]="Monthly",PROGRAM1_NONSTAFF[[#This Row],[Contract Cost]]/Reference!$H$11,0)</f>
        <v>104166.66666666667</v>
      </c>
      <c r="P12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104166.66666666667</v>
      </c>
      <c r="Q12" s="7">
        <f>IF(PROGRAM1_NONSTAFF[[#This Row],[Payment Frequency]]="Monthly",PROGRAM1_NONSTAFF[[#This Row],[Contract Cost]]/Reference!$H$11,0)</f>
        <v>104166.66666666667</v>
      </c>
      <c r="R12" s="7">
        <f>IF(PROGRAM1_NONSTAFF[[#This Row],[Payment Frequency]]="Monthly",PROGRAM1_NONSTAFF[[#This Row],[Contract Cost]]/Reference!$H$11,0)</f>
        <v>104166.66666666667</v>
      </c>
      <c r="S12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104166.66666666667</v>
      </c>
      <c r="T12" s="7">
        <f>IF(PROGRAM1_NONSTAFF[[#This Row],[Payment Frequency]]="Monthly",PROGRAM1_NONSTAFF[[#This Row],[Contract Cost]]/Reference!$H$11,0)</f>
        <v>104166.66666666667</v>
      </c>
      <c r="U12" s="7">
        <f>IF(PROGRAM1_NONSTAFF[[#This Row],[Payment Frequency]]="Monthly",PROGRAM1_NONSTAFF[[#This Row],[Contract Cost]]/Reference!$H$11,0)</f>
        <v>104166.66666666667</v>
      </c>
      <c r="V12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104166.66666666667</v>
      </c>
      <c r="W12" s="7">
        <f>IF(PROGRAM1_NONSTAFF[[#This Row],[Payment Frequency]]="Monthly",PROGRAM1_NONSTAFF[[#This Row],[Contract Cost]]/Reference!$H$11,0)</f>
        <v>104166.66666666667</v>
      </c>
      <c r="X12" s="7">
        <f>IF(PROGRAM1_NONSTAFF[[#This Row],[Payment Frequency]]="Monthly",PROGRAM1_NONSTAFF[[#This Row],[Contract Cost]]/Reference!$H$11,0)</f>
        <v>104166.66666666667</v>
      </c>
      <c r="Y12" s="9"/>
      <c r="Z12" s="7">
        <f>SUM(PROGRAM1_NONSTAFF[[#This Row],[Jan-26]:[,]])</f>
        <v>1250000</v>
      </c>
    </row>
    <row r="13" spans="1:26" x14ac:dyDescent="0.25">
      <c r="A13" s="8" t="str">
        <f t="shared" si="0"/>
        <v>Program 1</v>
      </c>
      <c r="B13" s="8" t="s">
        <v>161</v>
      </c>
      <c r="C13" s="27"/>
      <c r="D13" s="24" t="s">
        <v>0</v>
      </c>
      <c r="E13" s="24" t="s">
        <v>178</v>
      </c>
      <c r="F13" t="s">
        <v>146</v>
      </c>
      <c r="G13" t="s">
        <v>147</v>
      </c>
      <c r="H13" t="s">
        <v>68</v>
      </c>
      <c r="I13" s="29">
        <v>45778</v>
      </c>
      <c r="J13" s="29">
        <v>47238</v>
      </c>
      <c r="K13" t="s">
        <v>109</v>
      </c>
      <c r="L13" s="7">
        <v>250000</v>
      </c>
      <c r="M13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125000</v>
      </c>
      <c r="N13" s="7">
        <f>IF(PROGRAM1_NONSTAFF[[#This Row],[Payment Frequency]]="Monthly",PROGRAM1_NONSTAFF[[#This Row],[Contract Cost]]/Reference!$H$11,0)</f>
        <v>0</v>
      </c>
      <c r="O13" s="7">
        <f>IF(PROGRAM1_NONSTAFF[[#This Row],[Payment Frequency]]="Monthly",PROGRAM1_NONSTAFF[[#This Row],[Contract Cost]]/Reference!$H$11,0)</f>
        <v>0</v>
      </c>
      <c r="P13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0</v>
      </c>
      <c r="Q13" s="7">
        <f>IF(PROGRAM1_NONSTAFF[[#This Row],[Payment Frequency]]="Monthly",PROGRAM1_NONSTAFF[[#This Row],[Contract Cost]]/Reference!$H$11,0)</f>
        <v>0</v>
      </c>
      <c r="R13" s="7">
        <f>IF(PROGRAM1_NONSTAFF[[#This Row],[Payment Frequency]]="Monthly",PROGRAM1_NONSTAFF[[#This Row],[Contract Cost]]/Reference!$H$11,0)</f>
        <v>0</v>
      </c>
      <c r="S13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125000</v>
      </c>
      <c r="T13" s="7">
        <f>IF(PROGRAM1_NONSTAFF[[#This Row],[Payment Frequency]]="Monthly",PROGRAM1_NONSTAFF[[#This Row],[Contract Cost]]/Reference!$H$11,0)</f>
        <v>0</v>
      </c>
      <c r="U13" s="7">
        <f>IF(PROGRAM1_NONSTAFF[[#This Row],[Payment Frequency]]="Monthly",PROGRAM1_NONSTAFF[[#This Row],[Contract Cost]]/Reference!$H$11,0)</f>
        <v>0</v>
      </c>
      <c r="V13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0</v>
      </c>
      <c r="W13" s="7">
        <f>IF(PROGRAM1_NONSTAFF[[#This Row],[Payment Frequency]]="Monthly",PROGRAM1_NONSTAFF[[#This Row],[Contract Cost]]/Reference!$H$11,0)</f>
        <v>0</v>
      </c>
      <c r="X13" s="7">
        <f>IF(PROGRAM1_NONSTAFF[[#This Row],[Payment Frequency]]="Monthly",PROGRAM1_NONSTAFF[[#This Row],[Contract Cost]]/Reference!$H$11,0)</f>
        <v>0</v>
      </c>
      <c r="Y13" s="9"/>
      <c r="Z13" s="7">
        <f>SUM(PROGRAM1_NONSTAFF[[#This Row],[Jan-26]:[,]])</f>
        <v>250000</v>
      </c>
    </row>
    <row r="14" spans="1:26" x14ac:dyDescent="0.25">
      <c r="A14" s="8" t="str">
        <f t="shared" si="0"/>
        <v>Program 1</v>
      </c>
      <c r="B14" s="8" t="s">
        <v>164</v>
      </c>
      <c r="C14" s="27"/>
      <c r="D14" s="24" t="s">
        <v>0</v>
      </c>
      <c r="E14" s="24" t="s">
        <v>178</v>
      </c>
      <c r="F14" t="s">
        <v>189</v>
      </c>
      <c r="G14" t="s">
        <v>147</v>
      </c>
      <c r="H14" t="s">
        <v>68</v>
      </c>
      <c r="I14" s="29">
        <v>45505</v>
      </c>
      <c r="J14" s="29">
        <v>46234</v>
      </c>
      <c r="K14" t="s">
        <v>108</v>
      </c>
      <c r="L14" s="7">
        <v>400000</v>
      </c>
      <c r="M14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100000</v>
      </c>
      <c r="N14" s="7">
        <f>IF(PROGRAM1_NONSTAFF[[#This Row],[Payment Frequency]]="Monthly",PROGRAM1_NONSTAFF[[#This Row],[Contract Cost]]/Reference!$H$11,0)</f>
        <v>0</v>
      </c>
      <c r="O14" s="7">
        <f>IF(PROGRAM1_NONSTAFF[[#This Row],[Payment Frequency]]="Monthly",PROGRAM1_NONSTAFF[[#This Row],[Contract Cost]]/Reference!$H$11,0)</f>
        <v>0</v>
      </c>
      <c r="P14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100000</v>
      </c>
      <c r="Q14" s="7">
        <f>IF(PROGRAM1_NONSTAFF[[#This Row],[Payment Frequency]]="Monthly",PROGRAM1_NONSTAFF[[#This Row],[Contract Cost]]/Reference!$H$11,0)</f>
        <v>0</v>
      </c>
      <c r="R14" s="7">
        <f>IF(PROGRAM1_NONSTAFF[[#This Row],[Payment Frequency]]="Monthly",PROGRAM1_NONSTAFF[[#This Row],[Contract Cost]]/Reference!$H$11,0)</f>
        <v>0</v>
      </c>
      <c r="S14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100000</v>
      </c>
      <c r="T14" s="7">
        <f>IF(PROGRAM1_NONSTAFF[[#This Row],[Payment Frequency]]="Monthly",PROGRAM1_NONSTAFF[[#This Row],[Contract Cost]]/Reference!$H$11,0)</f>
        <v>0</v>
      </c>
      <c r="U14" s="7">
        <f>IF(PROGRAM1_NONSTAFF[[#This Row],[Payment Frequency]]="Monthly",PROGRAM1_NONSTAFF[[#This Row],[Contract Cost]]/Reference!$H$11,0)</f>
        <v>0</v>
      </c>
      <c r="V14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100000</v>
      </c>
      <c r="W14" s="7">
        <f>IF(PROGRAM1_NONSTAFF[[#This Row],[Payment Frequency]]="Monthly",PROGRAM1_NONSTAFF[[#This Row],[Contract Cost]]/Reference!$H$11,0)</f>
        <v>0</v>
      </c>
      <c r="X14" s="7">
        <f>IF(PROGRAM1_NONSTAFF[[#This Row],[Payment Frequency]]="Monthly",PROGRAM1_NONSTAFF[[#This Row],[Contract Cost]]/Reference!$H$11,0)</f>
        <v>0</v>
      </c>
      <c r="Y14" s="9"/>
      <c r="Z14" s="7">
        <f>SUM(PROGRAM1_NONSTAFF[[#This Row],[Jan-26]:[,]])</f>
        <v>400000</v>
      </c>
    </row>
    <row r="15" spans="1:26" x14ac:dyDescent="0.25">
      <c r="A15" s="8" t="str">
        <f t="shared" si="0"/>
        <v>Program 1</v>
      </c>
      <c r="B15"/>
      <c r="C15" s="27"/>
      <c r="D15" s="24"/>
      <c r="E15" s="24"/>
      <c r="F15"/>
      <c r="G15"/>
      <c r="H15"/>
      <c r="I15" s="29"/>
      <c r="J15" s="29"/>
      <c r="K15"/>
      <c r="L15" s="7"/>
      <c r="M15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0</v>
      </c>
      <c r="N15" s="7">
        <f>IF(PROGRAM1_NONSTAFF[[#This Row],[Payment Frequency]]="Monthly",PROGRAM1_NONSTAFF[[#This Row],[Contract Cost]]/Reference!$H$11,0)</f>
        <v>0</v>
      </c>
      <c r="O15" s="7">
        <f>IF(PROGRAM1_NONSTAFF[[#This Row],[Payment Frequency]]="Monthly",PROGRAM1_NONSTAFF[[#This Row],[Contract Cost]]/Reference!$H$11,0)</f>
        <v>0</v>
      </c>
      <c r="P15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0</v>
      </c>
      <c r="Q15" s="7">
        <f>IF(PROGRAM1_NONSTAFF[[#This Row],[Payment Frequency]]="Monthly",PROGRAM1_NONSTAFF[[#This Row],[Contract Cost]]/Reference!$H$11,0)</f>
        <v>0</v>
      </c>
      <c r="R15" s="7">
        <f>IF(PROGRAM1_NONSTAFF[[#This Row],[Payment Frequency]]="Monthly",PROGRAM1_NONSTAFF[[#This Row],[Contract Cost]]/Reference!$H$11,0)</f>
        <v>0</v>
      </c>
      <c r="S15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0</v>
      </c>
      <c r="T15" s="7">
        <f>IF(PROGRAM1_NONSTAFF[[#This Row],[Payment Frequency]]="Monthly",PROGRAM1_NONSTAFF[[#This Row],[Contract Cost]]/Reference!$H$11,0)</f>
        <v>0</v>
      </c>
      <c r="U15" s="7">
        <f>IF(PROGRAM1_NONSTAFF[[#This Row],[Payment Frequency]]="Monthly",PROGRAM1_NONSTAFF[[#This Row],[Contract Cost]]/Reference!$H$11,0)</f>
        <v>0</v>
      </c>
      <c r="V15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0</v>
      </c>
      <c r="W15" s="7">
        <f>IF(PROGRAM1_NONSTAFF[[#This Row],[Payment Frequency]]="Monthly",PROGRAM1_NONSTAFF[[#This Row],[Contract Cost]]/Reference!$H$11,0)</f>
        <v>0</v>
      </c>
      <c r="X15" s="7">
        <f>IF(PROGRAM1_NONSTAFF[[#This Row],[Payment Frequency]]="Monthly",PROGRAM1_NONSTAFF[[#This Row],[Contract Cost]]/Reference!$H$11,0)</f>
        <v>0</v>
      </c>
      <c r="Y15" s="9"/>
      <c r="Z15" s="7">
        <f>SUM(PROGRAM1_NONSTAFF[[#This Row],[Jan-26]:[,]])</f>
        <v>0</v>
      </c>
    </row>
    <row r="16" spans="1:26" x14ac:dyDescent="0.25">
      <c r="A16" s="8" t="str">
        <f t="shared" si="0"/>
        <v>Program 1</v>
      </c>
      <c r="B16"/>
      <c r="C16" s="27"/>
      <c r="D16" s="24"/>
      <c r="E16" s="24"/>
      <c r="F16"/>
      <c r="G16"/>
      <c r="H16"/>
      <c r="I16" s="29"/>
      <c r="J16" s="29"/>
      <c r="K16"/>
      <c r="L16" s="7"/>
      <c r="M16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0</v>
      </c>
      <c r="N16" s="7">
        <f>IF(PROGRAM1_NONSTAFF[[#This Row],[Payment Frequency]]="Monthly",PROGRAM1_NONSTAFF[[#This Row],[Contract Cost]]/Reference!$H$11,0)</f>
        <v>0</v>
      </c>
      <c r="O16" s="7">
        <f>IF(PROGRAM1_NONSTAFF[[#This Row],[Payment Frequency]]="Monthly",PROGRAM1_NONSTAFF[[#This Row],[Contract Cost]]/Reference!$H$11,0)</f>
        <v>0</v>
      </c>
      <c r="P16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0</v>
      </c>
      <c r="Q16" s="7">
        <f>IF(PROGRAM1_NONSTAFF[[#This Row],[Payment Frequency]]="Monthly",PROGRAM1_NONSTAFF[[#This Row],[Contract Cost]]/Reference!$H$11,0)</f>
        <v>0</v>
      </c>
      <c r="R16" s="7">
        <f>IF(PROGRAM1_NONSTAFF[[#This Row],[Payment Frequency]]="Monthly",PROGRAM1_NONSTAFF[[#This Row],[Contract Cost]]/Reference!$H$11,0)</f>
        <v>0</v>
      </c>
      <c r="S16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0</v>
      </c>
      <c r="T16" s="7">
        <f>IF(PROGRAM1_NONSTAFF[[#This Row],[Payment Frequency]]="Monthly",PROGRAM1_NONSTAFF[[#This Row],[Contract Cost]]/Reference!$H$11,0)</f>
        <v>0</v>
      </c>
      <c r="U16" s="7">
        <f>IF(PROGRAM1_NONSTAFF[[#This Row],[Payment Frequency]]="Monthly",PROGRAM1_NONSTAFF[[#This Row],[Contract Cost]]/Reference!$H$11,0)</f>
        <v>0</v>
      </c>
      <c r="V16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0</v>
      </c>
      <c r="W16" s="7">
        <f>IF(PROGRAM1_NONSTAFF[[#This Row],[Payment Frequency]]="Monthly",PROGRAM1_NONSTAFF[[#This Row],[Contract Cost]]/Reference!$H$11,0)</f>
        <v>0</v>
      </c>
      <c r="X16" s="7">
        <f>IF(PROGRAM1_NONSTAFF[[#This Row],[Payment Frequency]]="Monthly",PROGRAM1_NONSTAFF[[#This Row],[Contract Cost]]/Reference!$H$11,0)</f>
        <v>0</v>
      </c>
      <c r="Y16" s="9"/>
      <c r="Z16" s="7">
        <f>SUM(PROGRAM1_NONSTAFF[[#This Row],[Jan-26]:[,]])</f>
        <v>0</v>
      </c>
    </row>
    <row r="17" spans="1:39" x14ac:dyDescent="0.25">
      <c r="A17" s="8" t="str">
        <f t="shared" si="0"/>
        <v>Program 1</v>
      </c>
      <c r="B17"/>
      <c r="C17" s="27"/>
      <c r="D17" s="24"/>
      <c r="E17" s="24"/>
      <c r="F17"/>
      <c r="G17"/>
      <c r="H17"/>
      <c r="I17" s="29"/>
      <c r="J17" s="29"/>
      <c r="K17"/>
      <c r="L17" s="7"/>
      <c r="M17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0</v>
      </c>
      <c r="N17" s="7">
        <f>IF(PROGRAM1_NONSTAFF[[#This Row],[Payment Frequency]]="Monthly",PROGRAM1_NONSTAFF[[#This Row],[Contract Cost]]/Reference!$H$11,0)</f>
        <v>0</v>
      </c>
      <c r="O17" s="7">
        <f>IF(PROGRAM1_NONSTAFF[[#This Row],[Payment Frequency]]="Monthly",PROGRAM1_NONSTAFF[[#This Row],[Contract Cost]]/Reference!$H$11,0)</f>
        <v>0</v>
      </c>
      <c r="P17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0</v>
      </c>
      <c r="Q17" s="7">
        <f>IF(PROGRAM1_NONSTAFF[[#This Row],[Payment Frequency]]="Monthly",PROGRAM1_NONSTAFF[[#This Row],[Contract Cost]]/Reference!$H$11,0)</f>
        <v>0</v>
      </c>
      <c r="R17" s="7">
        <f>IF(PROGRAM1_NONSTAFF[[#This Row],[Payment Frequency]]="Monthly",PROGRAM1_NONSTAFF[[#This Row],[Contract Cost]]/Reference!$H$11,0)</f>
        <v>0</v>
      </c>
      <c r="S17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0</v>
      </c>
      <c r="T17" s="7">
        <f>IF(PROGRAM1_NONSTAFF[[#This Row],[Payment Frequency]]="Monthly",PROGRAM1_NONSTAFF[[#This Row],[Contract Cost]]/Reference!$H$11,0)</f>
        <v>0</v>
      </c>
      <c r="U17" s="7">
        <f>IF(PROGRAM1_NONSTAFF[[#This Row],[Payment Frequency]]="Monthly",PROGRAM1_NONSTAFF[[#This Row],[Contract Cost]]/Reference!$H$11,0)</f>
        <v>0</v>
      </c>
      <c r="V17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0</v>
      </c>
      <c r="W17" s="7">
        <f>IF(PROGRAM1_NONSTAFF[[#This Row],[Payment Frequency]]="Monthly",PROGRAM1_NONSTAFF[[#This Row],[Contract Cost]]/Reference!$H$11,0)</f>
        <v>0</v>
      </c>
      <c r="X17" s="7">
        <f>IF(PROGRAM1_NONSTAFF[[#This Row],[Payment Frequency]]="Monthly",PROGRAM1_NONSTAFF[[#This Row],[Contract Cost]]/Reference!$H$11,0)</f>
        <v>0</v>
      </c>
      <c r="Y17" s="9"/>
      <c r="Z17" s="7">
        <f>SUM(PROGRAM1_NONSTAFF[[#This Row],[Jan-26]:[,]])</f>
        <v>0</v>
      </c>
    </row>
    <row r="18" spans="1:39" x14ac:dyDescent="0.25">
      <c r="A18" s="8" t="str">
        <f t="shared" si="0"/>
        <v>Program 1</v>
      </c>
      <c r="B18"/>
      <c r="C18" s="27"/>
      <c r="D18" s="24"/>
      <c r="E18" s="24"/>
      <c r="F18"/>
      <c r="G18"/>
      <c r="H18"/>
      <c r="I18" s="29"/>
      <c r="J18" s="29"/>
      <c r="K18"/>
      <c r="L18" s="7"/>
      <c r="M18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0</v>
      </c>
      <c r="N18" s="7">
        <f>IF(PROGRAM1_NONSTAFF[[#This Row],[Payment Frequency]]="Monthly",PROGRAM1_NONSTAFF[[#This Row],[Contract Cost]]/Reference!$H$11,0)</f>
        <v>0</v>
      </c>
      <c r="O18" s="7">
        <f>IF(PROGRAM1_NONSTAFF[[#This Row],[Payment Frequency]]="Monthly",PROGRAM1_NONSTAFF[[#This Row],[Contract Cost]]/Reference!$H$11,0)</f>
        <v>0</v>
      </c>
      <c r="P18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0</v>
      </c>
      <c r="Q18" s="7">
        <f>IF(PROGRAM1_NONSTAFF[[#This Row],[Payment Frequency]]="Monthly",PROGRAM1_NONSTAFF[[#This Row],[Contract Cost]]/Reference!$H$11,0)</f>
        <v>0</v>
      </c>
      <c r="R18" s="7">
        <f>IF(PROGRAM1_NONSTAFF[[#This Row],[Payment Frequency]]="Monthly",PROGRAM1_NONSTAFF[[#This Row],[Contract Cost]]/Reference!$H$11,0)</f>
        <v>0</v>
      </c>
      <c r="S18" s="7">
        <f>IF(PROGRAM1_NONSTAFF[[#This Row],[Payment Frequency]]="Monthly",PROGRAM1_NONSTAFF[[#This Row],[Contract Cost]]/Reference!$H$11,IF(PROGRAM1_NONSTAFF[[#This Row],[Payment Frequency]]="Quarterly", PROGRAM1_NONSTAFF[[#This Row],[Contract Cost]]/Reference!$H$12,IF(PROGRAM1_NONSTAFF[[#This Row],[Payment Frequency]]="Bi-Annually",PROGRAM1_NONSTAFF[[#This Row],[Contract Cost]]/Reference!$H$13,0)))</f>
        <v>0</v>
      </c>
      <c r="T18" s="7">
        <f>IF(PROGRAM1_NONSTAFF[[#This Row],[Payment Frequency]]="Monthly",PROGRAM1_NONSTAFF[[#This Row],[Contract Cost]]/Reference!$H$11,0)</f>
        <v>0</v>
      </c>
      <c r="U18" s="7">
        <f>IF(PROGRAM1_NONSTAFF[[#This Row],[Payment Frequency]]="Monthly",PROGRAM1_NONSTAFF[[#This Row],[Contract Cost]]/Reference!$H$11,0)</f>
        <v>0</v>
      </c>
      <c r="V18" s="7">
        <f>IF(PROGRAM1_NONSTAFF[[#This Row],[Payment Frequency]]="Monthly",PROGRAM1_NONSTAFF[[#This Row],[Contract Cost]]/Reference!$H$11,IF(PROGRAM1_NONSTAFF[[#This Row],[Payment Frequency]]="Quarterly", PROGRAM1_NONSTAFF[[#This Row],[Contract Cost]]/Reference!$H$12,0))</f>
        <v>0</v>
      </c>
      <c r="W18" s="7">
        <f>IF(PROGRAM1_NONSTAFF[[#This Row],[Payment Frequency]]="Monthly",PROGRAM1_NONSTAFF[[#This Row],[Contract Cost]]/Reference!$H$11,0)</f>
        <v>0</v>
      </c>
      <c r="X18" s="7">
        <f>IF(PROGRAM1_NONSTAFF[[#This Row],[Payment Frequency]]="Monthly",PROGRAM1_NONSTAFF[[#This Row],[Contract Cost]]/Reference!$H$11,0)</f>
        <v>0</v>
      </c>
      <c r="Y18" s="9"/>
      <c r="Z18" s="7">
        <f>SUM(PROGRAM1_NONSTAFF[[#This Row],[Jan-26]:[,]])</f>
        <v>0</v>
      </c>
    </row>
    <row r="19" spans="1:39" x14ac:dyDescent="0.25">
      <c r="L19" s="15" t="s">
        <v>216</v>
      </c>
      <c r="M19" s="19">
        <f>SUBTOTAL(109,PROGRAM1_NONSTAFF[Jan-26])</f>
        <v>704166.66666666674</v>
      </c>
      <c r="N19" s="19">
        <f>SUBTOTAL(109,PROGRAM1_NONSTAFF[Feb-26])</f>
        <v>229166.66666666669</v>
      </c>
      <c r="O19" s="19">
        <f>SUBTOTAL(109,PROGRAM1_NONSTAFF[Mar-26])</f>
        <v>229166.66666666669</v>
      </c>
      <c r="P19" s="19">
        <f>SUBTOTAL(109,PROGRAM1_NONSTAFF[Apr-26])</f>
        <v>579166.66666666674</v>
      </c>
      <c r="Q19" s="19">
        <f>SUBTOTAL(109,PROGRAM1_NONSTAFF[May-26])</f>
        <v>229166.66666666669</v>
      </c>
      <c r="R19" s="19">
        <f>SUBTOTAL(109,PROGRAM1_NONSTAFF[Jun-26])</f>
        <v>229166.66666666669</v>
      </c>
      <c r="S19" s="19">
        <f>SUBTOTAL(109,PROGRAM1_NONSTAFF[Jul-26])</f>
        <v>704166.66666666674</v>
      </c>
      <c r="T19" s="19">
        <f>SUBTOTAL(109,PROGRAM1_NONSTAFF[Aug-26])</f>
        <v>229166.66666666669</v>
      </c>
      <c r="U19" s="19">
        <f>SUBTOTAL(109,PROGRAM1_NONSTAFF[Sep-26])</f>
        <v>229166.66666666669</v>
      </c>
      <c r="V19" s="19">
        <f>SUBTOTAL(109,PROGRAM1_NONSTAFF[Oct-26])</f>
        <v>579166.66666666674</v>
      </c>
      <c r="W19" s="19">
        <f>SUBTOTAL(109,PROGRAM1_NONSTAFF[Nov-26])</f>
        <v>229166.66666666669</v>
      </c>
      <c r="X19" s="19">
        <f>SUBTOTAL(109,PROGRAM1_NONSTAFF[Dec-26])</f>
        <v>229166.66666666669</v>
      </c>
      <c r="Y19" s="15"/>
      <c r="Z19" s="28">
        <f>SUBTOTAL(109,PROGRAM1_NONSTAFF[Total])</f>
        <v>4400000</v>
      </c>
    </row>
    <row r="20" spans="1:39" s="12" customFormat="1" hidden="1" outlineLevel="1" x14ac:dyDescent="0.25">
      <c r="Y20" s="16"/>
      <c r="Z20" s="17"/>
    </row>
    <row r="21" spans="1:39" hidden="1" outlineLevel="1" x14ac:dyDescent="0.25">
      <c r="AA21" s="20" t="s">
        <v>74</v>
      </c>
      <c r="AB21" s="20" t="s">
        <v>80</v>
      </c>
      <c r="AC21" s="20" t="s">
        <v>81</v>
      </c>
      <c r="AD21" s="20" t="s">
        <v>82</v>
      </c>
      <c r="AE21" s="20" t="s">
        <v>83</v>
      </c>
      <c r="AF21" s="20" t="s">
        <v>84</v>
      </c>
      <c r="AG21" s="20" t="s">
        <v>85</v>
      </c>
      <c r="AH21" s="20" t="s">
        <v>86</v>
      </c>
      <c r="AI21" s="20" t="s">
        <v>87</v>
      </c>
      <c r="AJ21" s="20" t="s">
        <v>88</v>
      </c>
      <c r="AK21" s="20" t="s">
        <v>89</v>
      </c>
      <c r="AL21" s="20" t="s">
        <v>90</v>
      </c>
      <c r="AM21" s="21" t="s">
        <v>181</v>
      </c>
    </row>
    <row r="22" spans="1:39" hidden="1" outlineLevel="1" x14ac:dyDescent="0.25">
      <c r="Z22" s="18" t="s">
        <v>5</v>
      </c>
      <c r="AA22" s="14">
        <f>COUNTIF(PROGRAM1_STAFF[Jan Movement],$Z22)</f>
        <v>1</v>
      </c>
      <c r="AB22" s="14">
        <f>COUNTIF(PROGRAM1_STAFF[Feb Movement],$Z22)</f>
        <v>1</v>
      </c>
      <c r="AC22" s="14">
        <f>COUNTIF(PROGRAM1_STAFF[Mar Movement],$Z22)</f>
        <v>1</v>
      </c>
      <c r="AD22" s="14">
        <f>COUNTIF(PROGRAM1_STAFF[Apr Movement],$Z22)</f>
        <v>1</v>
      </c>
      <c r="AE22" s="14">
        <f>COUNTIF(PROGRAM1_STAFF[May Movement],$Z22)</f>
        <v>1</v>
      </c>
      <c r="AF22" s="14">
        <f>COUNTIF(PROGRAM1_STAFF[Jun Movement],$Z22)</f>
        <v>0</v>
      </c>
      <c r="AG22" s="14">
        <f>COUNTIF(PROGRAM1_STAFF[Jul Movement],$Z22)</f>
        <v>0</v>
      </c>
      <c r="AH22" s="14">
        <f>COUNTIF(PROGRAM1_STAFF[Aug Movement],$Z22)</f>
        <v>0</v>
      </c>
      <c r="AI22" s="14">
        <f>COUNTIF(PROGRAM1_STAFF[Sep Movement],$Z22)</f>
        <v>0</v>
      </c>
      <c r="AJ22" s="14">
        <f>COUNTIF(PROGRAM1_STAFF[Oct Movement],$Z22)</f>
        <v>0</v>
      </c>
      <c r="AK22" s="14">
        <f>COUNTIF(PROGRAM1_STAFF[Nov Movement],$Z22)</f>
        <v>0</v>
      </c>
      <c r="AL22" s="14">
        <f>COUNTIF(PROGRAM1_STAFF[Dec Movement],$Z22)</f>
        <v>0</v>
      </c>
      <c r="AM22" s="14">
        <f>SUM(AA22:AL22)</f>
        <v>5</v>
      </c>
    </row>
    <row r="23" spans="1:39" hidden="1" outlineLevel="1" x14ac:dyDescent="0.25">
      <c r="Z23" s="18" t="s">
        <v>169</v>
      </c>
      <c r="AA23" s="14">
        <f>COUNTIF(PROGRAM1_STAFF[Jan Movement],$Z23)</f>
        <v>0</v>
      </c>
      <c r="AB23" s="14">
        <f>COUNTIF(PROGRAM1_STAFF[Feb Movement],$Z23)</f>
        <v>1</v>
      </c>
      <c r="AC23" s="14">
        <f>COUNTIF(PROGRAM1_STAFF[Mar Movement],$Z23)</f>
        <v>1</v>
      </c>
      <c r="AD23" s="14">
        <f>COUNTIF(PROGRAM1_STAFF[Apr Movement],$Z23)</f>
        <v>0</v>
      </c>
      <c r="AE23" s="14">
        <f>COUNTIF(PROGRAM1_STAFF[May Movement],$Z23)</f>
        <v>0</v>
      </c>
      <c r="AF23" s="14">
        <f>COUNTIF(PROGRAM1_STAFF[Jun Movement],$Z23)</f>
        <v>0</v>
      </c>
      <c r="AG23" s="14">
        <f>COUNTIF(PROGRAM1_STAFF[Jul Movement],$Z23)</f>
        <v>0</v>
      </c>
      <c r="AH23" s="14">
        <f>COUNTIF(PROGRAM1_STAFF[Aug Movement],$Z23)</f>
        <v>0</v>
      </c>
      <c r="AI23" s="14">
        <f>COUNTIF(PROGRAM1_STAFF[Sep Movement],$Z23)</f>
        <v>0</v>
      </c>
      <c r="AJ23" s="14">
        <f>COUNTIF(PROGRAM1_STAFF[Oct Movement],$Z23)</f>
        <v>0</v>
      </c>
      <c r="AK23" s="14">
        <f>COUNTIF(PROGRAM1_STAFF[Nov Movement],$Z23)</f>
        <v>0</v>
      </c>
      <c r="AL23" s="14">
        <f>COUNTIF(PROGRAM1_STAFF[Dec Movement],$Z23)</f>
        <v>0</v>
      </c>
      <c r="AM23" s="14">
        <f t="shared" ref="AM23:AM25" si="1">SUM(AA23:AL23)</f>
        <v>2</v>
      </c>
    </row>
    <row r="24" spans="1:39" hidden="1" outlineLevel="1" x14ac:dyDescent="0.25">
      <c r="Z24" s="18" t="s">
        <v>4</v>
      </c>
      <c r="AA24" s="14">
        <f>COUNTIF(PROGRAM1_STAFF[Jan Movement],$Z24)</f>
        <v>0</v>
      </c>
      <c r="AB24" s="14">
        <f>COUNTIF(PROGRAM1_STAFF[Feb Movement],$Z24)</f>
        <v>1</v>
      </c>
      <c r="AC24" s="14">
        <f>COUNTIF(PROGRAM1_STAFF[Mar Movement],$Z24)</f>
        <v>0</v>
      </c>
      <c r="AD24" s="14">
        <f>COUNTIF(PROGRAM1_STAFF[Apr Movement],$Z24)</f>
        <v>1</v>
      </c>
      <c r="AE24" s="14">
        <f>COUNTIF(PROGRAM1_STAFF[May Movement],$Z24)</f>
        <v>0</v>
      </c>
      <c r="AF24" s="14">
        <f>COUNTIF(PROGRAM1_STAFF[Jun Movement],$Z24)</f>
        <v>0</v>
      </c>
      <c r="AG24" s="14">
        <f>COUNTIF(PROGRAM1_STAFF[Jul Movement],$Z24)</f>
        <v>0</v>
      </c>
      <c r="AH24" s="14">
        <f>COUNTIF(PROGRAM1_STAFF[Aug Movement],$Z24)</f>
        <v>0</v>
      </c>
      <c r="AI24" s="14">
        <f>COUNTIF(PROGRAM1_STAFF[Sep Movement],$Z24)</f>
        <v>0</v>
      </c>
      <c r="AJ24" s="14">
        <f>COUNTIF(PROGRAM1_STAFF[Oct Movement],$Z24)</f>
        <v>0</v>
      </c>
      <c r="AK24" s="14">
        <f>COUNTIF(PROGRAM1_STAFF[Nov Movement],$Z24)</f>
        <v>0</v>
      </c>
      <c r="AL24" s="14">
        <f>COUNTIF(PROGRAM1_STAFF[Dec Movement],$Z24)</f>
        <v>0</v>
      </c>
      <c r="AM24" s="14">
        <f t="shared" si="1"/>
        <v>2</v>
      </c>
    </row>
    <row r="25" spans="1:39" hidden="1" outlineLevel="1" x14ac:dyDescent="0.25">
      <c r="Z25" s="18" t="s">
        <v>6</v>
      </c>
      <c r="AA25" s="14">
        <f>COUNTIF(PROGRAM1_STAFF[Jan Movement],$Z25)</f>
        <v>0</v>
      </c>
      <c r="AB25" s="14">
        <f>COUNTIF(PROGRAM1_STAFF[Feb Movement],$Z25)</f>
        <v>2</v>
      </c>
      <c r="AC25" s="14">
        <f>COUNTIF(PROGRAM1_STAFF[Mar Movement],$Z25)</f>
        <v>0</v>
      </c>
      <c r="AD25" s="14">
        <f>COUNTIF(PROGRAM1_STAFF[Apr Movement],$Z25)</f>
        <v>3</v>
      </c>
      <c r="AE25" s="14">
        <f>COUNTIF(PROGRAM1_STAFF[May Movement],$Z25)</f>
        <v>2</v>
      </c>
      <c r="AF25" s="14">
        <f>COUNTIF(PROGRAM1_STAFF[Jun Movement],$Z25)</f>
        <v>0</v>
      </c>
      <c r="AG25" s="14">
        <f>COUNTIF(PROGRAM1_STAFF[Jul Movement],$Z25)</f>
        <v>0</v>
      </c>
      <c r="AH25" s="14">
        <f>COUNTIF(PROGRAM1_STAFF[Aug Movement],$Z25)</f>
        <v>0</v>
      </c>
      <c r="AI25" s="14">
        <f>COUNTIF(PROGRAM1_STAFF[Sep Movement],$Z25)</f>
        <v>0</v>
      </c>
      <c r="AJ25" s="14">
        <f>COUNTIF(PROGRAM1_STAFF[Oct Movement],$Z25)</f>
        <v>0</v>
      </c>
      <c r="AK25" s="14">
        <f>COUNTIF(PROGRAM1_STAFF[Nov Movement],$Z25)</f>
        <v>0</v>
      </c>
      <c r="AL25" s="14">
        <f>COUNTIF(PROGRAM1_STAFF[Dec Movement],$Z25)</f>
        <v>0</v>
      </c>
      <c r="AM25" s="14">
        <f t="shared" si="1"/>
        <v>7</v>
      </c>
    </row>
    <row r="26" spans="1:39" collapsed="1" x14ac:dyDescent="0.25"/>
    <row r="27" spans="1:39" x14ac:dyDescent="0.25">
      <c r="A27" s="31" t="s">
        <v>182</v>
      </c>
    </row>
    <row r="28" spans="1:39" s="11" customFormat="1" ht="53.25" customHeight="1" x14ac:dyDescent="0.25">
      <c r="A28" s="23" t="s">
        <v>11</v>
      </c>
      <c r="B28" s="23" t="s">
        <v>16</v>
      </c>
      <c r="C28" s="23" t="s">
        <v>64</v>
      </c>
      <c r="D28" s="23" t="s">
        <v>63</v>
      </c>
      <c r="E28" s="23" t="s">
        <v>7</v>
      </c>
      <c r="F28" s="23" t="s">
        <v>65</v>
      </c>
      <c r="G28" s="23" t="s">
        <v>66</v>
      </c>
      <c r="H28" s="23" t="s">
        <v>67</v>
      </c>
      <c r="I28" s="23" t="s">
        <v>105</v>
      </c>
      <c r="J28" s="23" t="s">
        <v>3</v>
      </c>
      <c r="K28" s="23" t="s">
        <v>62</v>
      </c>
      <c r="L28" s="23" t="s">
        <v>132</v>
      </c>
      <c r="M28" s="22" t="s">
        <v>92</v>
      </c>
      <c r="N28" s="22" t="s">
        <v>93</v>
      </c>
      <c r="O28" s="22" t="s">
        <v>94</v>
      </c>
      <c r="P28" s="22" t="s">
        <v>95</v>
      </c>
      <c r="Q28" s="22" t="s">
        <v>96</v>
      </c>
      <c r="R28" s="22" t="s">
        <v>97</v>
      </c>
      <c r="S28" s="22" t="s">
        <v>98</v>
      </c>
      <c r="T28" s="22" t="s">
        <v>99</v>
      </c>
      <c r="U28" s="22" t="s">
        <v>100</v>
      </c>
      <c r="V28" s="22" t="s">
        <v>101</v>
      </c>
      <c r="W28" s="22" t="s">
        <v>102</v>
      </c>
      <c r="X28" s="22" t="s">
        <v>103</v>
      </c>
      <c r="Y28" s="23" t="s">
        <v>111</v>
      </c>
      <c r="Z28" s="23" t="s">
        <v>181</v>
      </c>
      <c r="AA28" s="5" t="s">
        <v>113</v>
      </c>
      <c r="AB28" s="5" t="s">
        <v>114</v>
      </c>
      <c r="AC28" s="5" t="s">
        <v>115</v>
      </c>
      <c r="AD28" s="5" t="s">
        <v>116</v>
      </c>
      <c r="AE28" s="5" t="s">
        <v>117</v>
      </c>
      <c r="AF28" s="5" t="s">
        <v>118</v>
      </c>
      <c r="AG28" s="5" t="s">
        <v>119</v>
      </c>
      <c r="AH28" s="5" t="s">
        <v>120</v>
      </c>
      <c r="AI28" s="5" t="s">
        <v>121</v>
      </c>
      <c r="AJ28" s="5" t="s">
        <v>122</v>
      </c>
      <c r="AK28" s="5" t="s">
        <v>123</v>
      </c>
      <c r="AL28" s="5" t="s">
        <v>124</v>
      </c>
    </row>
    <row r="29" spans="1:39" x14ac:dyDescent="0.25">
      <c r="A29" s="8" t="str">
        <f t="shared" ref="A29:A60" si="2">$B$1</f>
        <v>Program 1</v>
      </c>
      <c r="B29" t="s">
        <v>32</v>
      </c>
      <c r="C29" t="s">
        <v>130</v>
      </c>
      <c r="D29" s="24" t="s">
        <v>8</v>
      </c>
      <c r="E29" s="24" t="s">
        <v>4</v>
      </c>
      <c r="F29" t="s">
        <v>148</v>
      </c>
      <c r="G29" t="s">
        <v>145</v>
      </c>
      <c r="H29" t="s">
        <v>68</v>
      </c>
      <c r="I29" s="30">
        <v>42072</v>
      </c>
      <c r="J29" s="30"/>
      <c r="K29"/>
      <c r="L29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95</v>
      </c>
      <c r="M29" s="25"/>
      <c r="N29" s="25">
        <f>IF(PROGRAM1_STAFF[[#This Row],[Type]]="Employee",Reference!E$6,IF(OR(PROGRAM1_STAFF[[#This Row],[Type]]="Contractor",PROGRAM1_STAFF[[#This Row],[Type]]="SOW"),Reference!E$7,0))</f>
        <v>160</v>
      </c>
      <c r="O29" s="25">
        <f>IF(PROGRAM1_STAFF[[#This Row],[Type]]="Employee",Reference!F$6,IF(OR(PROGRAM1_STAFF[[#This Row],[Type]]="Contractor",PROGRAM1_STAFF[[#This Row],[Type]]="SOW"),Reference!F$7,0))</f>
        <v>176</v>
      </c>
      <c r="P29" s="25">
        <f>IF(PROGRAM1_STAFF[[#This Row],[Type]]="Employee",Reference!G$6,IF(OR(PROGRAM1_STAFF[[#This Row],[Type]]="Contractor",PROGRAM1_STAFF[[#This Row],[Type]]="SOW"),Reference!G$7,0))</f>
        <v>176</v>
      </c>
      <c r="Q29" s="25">
        <f>IF(PROGRAM1_STAFF[[#This Row],[Type]]="Employee",Reference!H$6,IF(OR(PROGRAM1_STAFF[[#This Row],[Type]]="Contractor",PROGRAM1_STAFF[[#This Row],[Type]]="SOW"),Reference!H$7,0))</f>
        <v>168</v>
      </c>
      <c r="R29" s="25">
        <f>IF(PROGRAM1_STAFF[[#This Row],[Type]]="Employee",Reference!I$6,IF(OR(PROGRAM1_STAFF[[#This Row],[Type]]="Contractor",PROGRAM1_STAFF[[#This Row],[Type]]="SOW"),Reference!I$7,0))</f>
        <v>176</v>
      </c>
      <c r="S29" s="25">
        <f>IF(PROGRAM1_STAFF[[#This Row],[Type]]="Employee",Reference!J$6,IF(OR(PROGRAM1_STAFF[[#This Row],[Type]]="Contractor",PROGRAM1_STAFF[[#This Row],[Type]]="SOW"),Reference!J$7,0))</f>
        <v>184</v>
      </c>
      <c r="T29" s="25">
        <f>IF(PROGRAM1_STAFF[[#This Row],[Type]]="Employee",Reference!K$6,IF(OR(PROGRAM1_STAFF[[#This Row],[Type]]="Contractor",PROGRAM1_STAFF[[#This Row],[Type]]="SOW"),Reference!K$7,0))</f>
        <v>168</v>
      </c>
      <c r="U29" s="25">
        <f>IF(PROGRAM1_STAFF[[#This Row],[Type]]="Employee",Reference!L$6,IF(OR(PROGRAM1_STAFF[[#This Row],[Type]]="Contractor",PROGRAM1_STAFF[[#This Row],[Type]]="SOW"),Reference!L$7,0))</f>
        <v>176</v>
      </c>
      <c r="V29" s="25">
        <f>IF(PROGRAM1_STAFF[[#This Row],[Type]]="Employee",Reference!M$6,IF(OR(PROGRAM1_STAFF[[#This Row],[Type]]="Contractor",PROGRAM1_STAFF[[#This Row],[Type]]="SOW"),Reference!M$7,0))</f>
        <v>176</v>
      </c>
      <c r="W29" s="25">
        <f>IF(PROGRAM1_STAFF[[#This Row],[Type]]="Employee",Reference!N$6,IF(OR(PROGRAM1_STAFF[[#This Row],[Type]]="Contractor",PROGRAM1_STAFF[[#This Row],[Type]]="SOW"),Reference!N$7,0))</f>
        <v>168</v>
      </c>
      <c r="X29" s="25">
        <f>IF(PROGRAM1_STAFF[[#This Row],[Type]]="Employee",Reference!O$6,IF(OR(PROGRAM1_STAFF[[#This Row],[Type]]="Contractor",PROGRAM1_STAFF[[#This Row],[Type]]="SOW"),Reference!O$7,0))</f>
        <v>184</v>
      </c>
      <c r="Y29" s="129">
        <f>SUM(PROGRAM1_STAFF[[#This Row],[Jan-26]:[Dec-26]])</f>
        <v>1912</v>
      </c>
      <c r="Z29" s="7">
        <f>PROGRAM1_STAFF[[#This Row],[Rate]]*PROGRAM1_STAFF[[#This Row],[Total Hours]]</f>
        <v>181640</v>
      </c>
      <c r="AA29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29" s="24" t="str" cm="1">
        <f t="array" ref="AB29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>Transfer In</v>
      </c>
      <c r="AC29" s="24" t="str" cm="1">
        <f t="array" ref="AC29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29" s="24" t="str" cm="1">
        <f t="array" ref="AD29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29" s="24" t="str" cm="1">
        <f t="array" ref="AE29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29" s="24" t="str" cm="1">
        <f t="array" ref="AF29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29" s="24" t="str" cm="1">
        <f t="array" ref="AG29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29" s="24" t="str" cm="1">
        <f t="array" ref="AH29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29" s="24" t="str" cm="1">
        <f t="array" ref="AI29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29" s="24" t="str" cm="1">
        <f t="array" ref="AJ29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29" s="24" t="str" cm="1">
        <f t="array" ref="AK29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29" s="24" t="str" cm="1">
        <f t="array" ref="AL29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30" spans="1:39" x14ac:dyDescent="0.25">
      <c r="A30" s="8" t="str">
        <f t="shared" si="2"/>
        <v>Program 1</v>
      </c>
      <c r="B30" t="s">
        <v>23</v>
      </c>
      <c r="C30" t="s">
        <v>128</v>
      </c>
      <c r="D30" s="24" t="s">
        <v>9</v>
      </c>
      <c r="E30" s="24" t="s">
        <v>6</v>
      </c>
      <c r="F30" t="s">
        <v>144</v>
      </c>
      <c r="G30" t="s">
        <v>144</v>
      </c>
      <c r="H30" t="s">
        <v>68</v>
      </c>
      <c r="I30" s="29">
        <v>41323</v>
      </c>
      <c r="J30" s="29"/>
      <c r="K30" t="s">
        <v>173</v>
      </c>
      <c r="L30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65</v>
      </c>
      <c r="M30" s="25">
        <f>IF(PROGRAM1_STAFF[[#This Row],[Type]]="Employee",Reference!D$6,IF(OR(PROGRAM1_STAFF[[#This Row],[Type]]="Contractor",PROGRAM1_STAFF[[#This Row],[Type]]="SOW"),Reference!D$7,0))</f>
        <v>160</v>
      </c>
      <c r="N30" s="25">
        <f>IF(PROGRAM1_STAFF[[#This Row],[Type]]="Employee",Reference!E$6,IF(OR(PROGRAM1_STAFF[[#This Row],[Type]]="Contractor",PROGRAM1_STAFF[[#This Row],[Type]]="SOW"),Reference!E$7,0))</f>
        <v>152</v>
      </c>
      <c r="O30" s="25">
        <f>IF(PROGRAM1_STAFF[[#This Row],[Type]]="Employee",Reference!F$6,IF(OR(PROGRAM1_STAFF[[#This Row],[Type]]="Contractor",PROGRAM1_STAFF[[#This Row],[Type]]="SOW"),Reference!F$7,0))</f>
        <v>176</v>
      </c>
      <c r="P30" s="25"/>
      <c r="Q30" s="25"/>
      <c r="R30" s="25"/>
      <c r="S30" s="25"/>
      <c r="T30" s="25"/>
      <c r="U30" s="25"/>
      <c r="V30" s="25"/>
      <c r="W30" s="25"/>
      <c r="X30" s="25"/>
      <c r="Y30" s="129">
        <f>SUM(PROGRAM1_STAFF[[#This Row],[Jan-26]:[Dec-26]])</f>
        <v>488</v>
      </c>
      <c r="Z30" s="7">
        <f>PROGRAM1_STAFF[[#This Row],[Rate]]*PROGRAM1_STAFF[[#This Row],[Total Hours]]</f>
        <v>31720</v>
      </c>
      <c r="AA30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30" s="24" t="str" cm="1">
        <f t="array" ref="AB30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30" s="24" t="str" cm="1">
        <f t="array" ref="AC30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30" s="24" t="str" cm="1">
        <f t="array" ref="AD30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>Transfer Out</v>
      </c>
      <c r="AE30" s="24" t="str" cm="1">
        <f t="array" ref="AE30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30" s="24" t="str" cm="1">
        <f t="array" ref="AF30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30" s="24" t="str" cm="1">
        <f t="array" ref="AG30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30" s="24" t="str" cm="1">
        <f t="array" ref="AH30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30" s="24" t="str" cm="1">
        <f t="array" ref="AI30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30" s="24" t="str" cm="1">
        <f t="array" ref="AJ30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30" s="24" t="str" cm="1">
        <f t="array" ref="AK30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30" s="24" t="str" cm="1">
        <f t="array" ref="AL30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31" spans="1:39" x14ac:dyDescent="0.25">
      <c r="A31" s="8" t="str">
        <f t="shared" si="2"/>
        <v>Program 1</v>
      </c>
      <c r="B31" t="s">
        <v>33</v>
      </c>
      <c r="C31" t="s">
        <v>131</v>
      </c>
      <c r="D31" s="24" t="s">
        <v>8</v>
      </c>
      <c r="E31" s="24" t="s">
        <v>4</v>
      </c>
      <c r="F31" t="s">
        <v>153</v>
      </c>
      <c r="G31" t="s">
        <v>154</v>
      </c>
      <c r="H31" t="s">
        <v>68</v>
      </c>
      <c r="I31" s="30">
        <v>45453</v>
      </c>
      <c r="J31" s="29"/>
      <c r="K31"/>
      <c r="L31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95</v>
      </c>
      <c r="M31" s="25"/>
      <c r="N31" s="25"/>
      <c r="O31" s="25"/>
      <c r="P31" s="25">
        <f>IF(PROGRAM1_STAFF[[#This Row],[Type]]="Employee",Reference!G$6,IF(OR(PROGRAM1_STAFF[[#This Row],[Type]]="Contractor",PROGRAM1_STAFF[[#This Row],[Type]]="SOW"),Reference!G$7,0))</f>
        <v>176</v>
      </c>
      <c r="Q31" s="25">
        <f>IF(PROGRAM1_STAFF[[#This Row],[Type]]="Employee",Reference!H$6,IF(OR(PROGRAM1_STAFF[[#This Row],[Type]]="Contractor",PROGRAM1_STAFF[[#This Row],[Type]]="SOW"),Reference!H$7,0))</f>
        <v>168</v>
      </c>
      <c r="R31" s="25">
        <f>IF(PROGRAM1_STAFF[[#This Row],[Type]]="Employee",Reference!I$6,IF(OR(PROGRAM1_STAFF[[#This Row],[Type]]="Contractor",PROGRAM1_STAFF[[#This Row],[Type]]="SOW"),Reference!I$7,0))</f>
        <v>176</v>
      </c>
      <c r="S31" s="25">
        <f>IF(PROGRAM1_STAFF[[#This Row],[Type]]="Employee",Reference!J$6,IF(OR(PROGRAM1_STAFF[[#This Row],[Type]]="Contractor",PROGRAM1_STAFF[[#This Row],[Type]]="SOW"),Reference!J$7,0))</f>
        <v>184</v>
      </c>
      <c r="T31" s="25">
        <f>IF(PROGRAM1_STAFF[[#This Row],[Type]]="Employee",Reference!K$6,IF(OR(PROGRAM1_STAFF[[#This Row],[Type]]="Contractor",PROGRAM1_STAFF[[#This Row],[Type]]="SOW"),Reference!K$7,0))</f>
        <v>168</v>
      </c>
      <c r="U31" s="25">
        <f>IF(PROGRAM1_STAFF[[#This Row],[Type]]="Employee",Reference!L$6,IF(OR(PROGRAM1_STAFF[[#This Row],[Type]]="Contractor",PROGRAM1_STAFF[[#This Row],[Type]]="SOW"),Reference!L$7,0))</f>
        <v>176</v>
      </c>
      <c r="V31" s="25">
        <f>IF(PROGRAM1_STAFF[[#This Row],[Type]]="Employee",Reference!M$6,IF(OR(PROGRAM1_STAFF[[#This Row],[Type]]="Contractor",PROGRAM1_STAFF[[#This Row],[Type]]="SOW"),Reference!M$7,0))</f>
        <v>176</v>
      </c>
      <c r="W31" s="25">
        <f>IF(PROGRAM1_STAFF[[#This Row],[Type]]="Employee",Reference!N$6,IF(OR(PROGRAM1_STAFF[[#This Row],[Type]]="Contractor",PROGRAM1_STAFF[[#This Row],[Type]]="SOW"),Reference!N$7,0))</f>
        <v>168</v>
      </c>
      <c r="X31" s="25">
        <f>IF(PROGRAM1_STAFF[[#This Row],[Type]]="Employee",Reference!O$6,IF(OR(PROGRAM1_STAFF[[#This Row],[Type]]="Contractor",PROGRAM1_STAFF[[#This Row],[Type]]="SOW"),Reference!O$7,0))</f>
        <v>184</v>
      </c>
      <c r="Y31" s="129">
        <f>SUM(PROGRAM1_STAFF[[#This Row],[Jan-26]:[Dec-26]])</f>
        <v>1576</v>
      </c>
      <c r="Z31" s="7">
        <f>PROGRAM1_STAFF[[#This Row],[Rate]]*PROGRAM1_STAFF[[#This Row],[Total Hours]]</f>
        <v>149720</v>
      </c>
      <c r="AA31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31" s="24" t="str" cm="1">
        <f t="array" ref="AB31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31" s="24" t="str" cm="1">
        <f t="array" ref="AC31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31" s="24" t="str" cm="1">
        <f t="array" ref="AD31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>Transfer In</v>
      </c>
      <c r="AE31" s="24" t="str" cm="1">
        <f t="array" ref="AE31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31" s="24" t="str" cm="1">
        <f t="array" ref="AF31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31" s="24" t="str" cm="1">
        <f t="array" ref="AG31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31" s="24" t="str" cm="1">
        <f t="array" ref="AH31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31" s="24" t="str" cm="1">
        <f t="array" ref="AI31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31" s="24" t="str" cm="1">
        <f t="array" ref="AJ31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31" s="24" t="str" cm="1">
        <f t="array" ref="AK31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31" s="24" t="str" cm="1">
        <f t="array" ref="AL31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32" spans="1:39" x14ac:dyDescent="0.25">
      <c r="A32" s="8" t="str">
        <f t="shared" si="2"/>
        <v>Program 1</v>
      </c>
      <c r="B32" t="s">
        <v>59</v>
      </c>
      <c r="C32" t="s">
        <v>128</v>
      </c>
      <c r="D32" s="24" t="s">
        <v>9</v>
      </c>
      <c r="E32" s="24" t="s">
        <v>5</v>
      </c>
      <c r="F32" t="s">
        <v>136</v>
      </c>
      <c r="G32" t="s">
        <v>135</v>
      </c>
      <c r="H32" t="s">
        <v>69</v>
      </c>
      <c r="I32" s="30">
        <v>46146</v>
      </c>
      <c r="J32" s="29"/>
      <c r="K32" t="s">
        <v>173</v>
      </c>
      <c r="L32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25</v>
      </c>
      <c r="M32" s="25"/>
      <c r="N32" s="25"/>
      <c r="O32" s="25"/>
      <c r="P32" s="25"/>
      <c r="Q32" s="25">
        <v>152</v>
      </c>
      <c r="R32" s="25">
        <f>IF(PROGRAM1_STAFF[[#This Row],[Type]]="Employee",Reference!I$6,IF(OR(PROGRAM1_STAFF[[#This Row],[Type]]="Contractor",PROGRAM1_STAFF[[#This Row],[Type]]="SOW"),Reference!I$7,0))</f>
        <v>168</v>
      </c>
      <c r="S32" s="25">
        <f>IF(PROGRAM1_STAFF[[#This Row],[Type]]="Employee",Reference!J$6,IF(OR(PROGRAM1_STAFF[[#This Row],[Type]]="Contractor",PROGRAM1_STAFF[[#This Row],[Type]]="SOW"),Reference!J$7,0))</f>
        <v>176</v>
      </c>
      <c r="T32" s="25">
        <f>IF(PROGRAM1_STAFF[[#This Row],[Type]]="Employee",Reference!K$6,IF(OR(PROGRAM1_STAFF[[#This Row],[Type]]="Contractor",PROGRAM1_STAFF[[#This Row],[Type]]="SOW"),Reference!K$7,0))</f>
        <v>168</v>
      </c>
      <c r="U32" s="25">
        <f>IF(PROGRAM1_STAFF[[#This Row],[Type]]="Employee",Reference!L$6,IF(OR(PROGRAM1_STAFF[[#This Row],[Type]]="Contractor",PROGRAM1_STAFF[[#This Row],[Type]]="SOW"),Reference!L$7,0))</f>
        <v>168</v>
      </c>
      <c r="V32" s="25">
        <f>IF(PROGRAM1_STAFF[[#This Row],[Type]]="Employee",Reference!M$6,IF(OR(PROGRAM1_STAFF[[#This Row],[Type]]="Contractor",PROGRAM1_STAFF[[#This Row],[Type]]="SOW"),Reference!M$7,0))</f>
        <v>176</v>
      </c>
      <c r="W32" s="25">
        <f>IF(PROGRAM1_STAFF[[#This Row],[Type]]="Employee",Reference!N$6,IF(OR(PROGRAM1_STAFF[[#This Row],[Type]]="Contractor",PROGRAM1_STAFF[[#This Row],[Type]]="SOW"),Reference!N$7,0))</f>
        <v>160</v>
      </c>
      <c r="X32" s="25">
        <f>IF(PROGRAM1_STAFF[[#This Row],[Type]]="Employee",Reference!O$6,IF(OR(PROGRAM1_STAFF[[#This Row],[Type]]="Contractor",PROGRAM1_STAFF[[#This Row],[Type]]="SOW"),Reference!O$7,0))</f>
        <v>176</v>
      </c>
      <c r="Y32" s="129">
        <f>SUM(PROGRAM1_STAFF[[#This Row],[Jan-26]:[Dec-26]])</f>
        <v>1344</v>
      </c>
      <c r="Z32" s="7">
        <f>PROGRAM1_STAFF[[#This Row],[Rate]]*PROGRAM1_STAFF[[#This Row],[Total Hours]]</f>
        <v>33600</v>
      </c>
      <c r="AA32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32" s="24" t="str" cm="1">
        <f t="array" ref="AB32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32" s="24" t="str" cm="1">
        <f t="array" ref="AC32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32" s="24" t="str" cm="1">
        <f t="array" ref="AD32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32" s="24" t="str" cm="1">
        <f t="array" ref="AE32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>New Hire</v>
      </c>
      <c r="AF32" s="24" t="str" cm="1">
        <f t="array" ref="AF32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32" s="24" t="str" cm="1">
        <f t="array" ref="AG32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32" s="24" t="str" cm="1">
        <f t="array" ref="AH32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32" s="24" t="str" cm="1">
        <f t="array" ref="AI32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32" s="24" t="str" cm="1">
        <f t="array" ref="AJ32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32" s="24" t="str" cm="1">
        <f t="array" ref="AK32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32" s="24" t="str" cm="1">
        <f t="array" ref="AL32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33" spans="1:38" x14ac:dyDescent="0.25">
      <c r="A33" s="8" t="str">
        <f t="shared" si="2"/>
        <v>Program 1</v>
      </c>
      <c r="B33" t="s">
        <v>39</v>
      </c>
      <c r="C33" t="s">
        <v>71</v>
      </c>
      <c r="D33" s="24" t="s">
        <v>8</v>
      </c>
      <c r="E33" s="24" t="s">
        <v>6</v>
      </c>
      <c r="F33" t="s">
        <v>152</v>
      </c>
      <c r="G33" t="s">
        <v>151</v>
      </c>
      <c r="H33" t="s">
        <v>68</v>
      </c>
      <c r="I33" s="29">
        <v>45453</v>
      </c>
      <c r="J33" s="29"/>
      <c r="K33"/>
      <c r="L33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95</v>
      </c>
      <c r="M33" s="25">
        <f>IF(PROGRAM1_STAFF[[#This Row],[Type]]="Employee",Reference!D$6,IF(OR(PROGRAM1_STAFF[[#This Row],[Type]]="Contractor",PROGRAM1_STAFF[[#This Row],[Type]]="SOW"),Reference!D$7,0))</f>
        <v>176</v>
      </c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129">
        <f>SUM(PROGRAM1_STAFF[[#This Row],[Jan-26]:[Dec-26]])</f>
        <v>176</v>
      </c>
      <c r="Z33" s="7">
        <f>PROGRAM1_STAFF[[#This Row],[Rate]]*PROGRAM1_STAFF[[#This Row],[Total Hours]]</f>
        <v>16720</v>
      </c>
      <c r="AA33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33" s="24" t="str" cm="1">
        <f t="array" ref="AB33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>Transfer Out</v>
      </c>
      <c r="AC33" s="24" t="str" cm="1">
        <f t="array" ref="AC33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33" s="24" t="str" cm="1">
        <f t="array" ref="AD33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33" s="24" t="str" cm="1">
        <f t="array" ref="AE33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33" s="24" t="str" cm="1">
        <f t="array" ref="AF33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33" s="24" t="str" cm="1">
        <f t="array" ref="AG33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33" s="24" t="str" cm="1">
        <f t="array" ref="AH33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33" s="24" t="str" cm="1">
        <f t="array" ref="AI33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33" s="24" t="str" cm="1">
        <f t="array" ref="AJ33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33" s="24" t="str" cm="1">
        <f t="array" ref="AK33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33" s="24" t="str" cm="1">
        <f t="array" ref="AL33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34" spans="1:38" x14ac:dyDescent="0.25">
      <c r="A34" s="8" t="str">
        <f t="shared" si="2"/>
        <v>Program 1</v>
      </c>
      <c r="B34" t="s">
        <v>57</v>
      </c>
      <c r="C34" t="s">
        <v>128</v>
      </c>
      <c r="D34" s="24" t="s">
        <v>9</v>
      </c>
      <c r="E34" s="24"/>
      <c r="F34" t="s">
        <v>139</v>
      </c>
      <c r="G34" t="s">
        <v>141</v>
      </c>
      <c r="H34" t="s">
        <v>70</v>
      </c>
      <c r="I34" s="30">
        <v>45943</v>
      </c>
      <c r="J34" s="29"/>
      <c r="K34" t="s">
        <v>174</v>
      </c>
      <c r="L34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25</v>
      </c>
      <c r="M34" s="25">
        <f>IF(PROGRAM1_STAFF[[#This Row],[Type]]="Employee",Reference!D$6,IF(OR(PROGRAM1_STAFF[[#This Row],[Type]]="Contractor",PROGRAM1_STAFF[[#This Row],[Type]]="SOW"),Reference!D$7,0))</f>
        <v>160</v>
      </c>
      <c r="N34" s="25">
        <f>IF(PROGRAM1_STAFF[[#This Row],[Type]]="Employee",Reference!E$6,IF(OR(PROGRAM1_STAFF[[#This Row],[Type]]="Contractor",PROGRAM1_STAFF[[#This Row],[Type]]="SOW"),Reference!E$7,0))</f>
        <v>152</v>
      </c>
      <c r="O34" s="25">
        <f>IF(PROGRAM1_STAFF[[#This Row],[Type]]="Employee",Reference!F$6,IF(OR(PROGRAM1_STAFF[[#This Row],[Type]]="Contractor",PROGRAM1_STAFF[[#This Row],[Type]]="SOW"),Reference!F$7,0))</f>
        <v>176</v>
      </c>
      <c r="P34" s="25">
        <f>IF(PROGRAM1_STAFF[[#This Row],[Type]]="Employee",Reference!G$6,IF(OR(PROGRAM1_STAFF[[#This Row],[Type]]="Contractor",PROGRAM1_STAFF[[#This Row],[Type]]="SOW"),Reference!G$7,0))</f>
        <v>176</v>
      </c>
      <c r="Q34" s="25">
        <f>IF(PROGRAM1_STAFF[[#This Row],[Type]]="Employee",Reference!H$6,IF(OR(PROGRAM1_STAFF[[#This Row],[Type]]="Contractor",PROGRAM1_STAFF[[#This Row],[Type]]="SOW"),Reference!H$7,0))</f>
        <v>160</v>
      </c>
      <c r="R34" s="25">
        <f>IF(PROGRAM1_STAFF[[#This Row],[Type]]="Employee",Reference!I$6,IF(OR(PROGRAM1_STAFF[[#This Row],[Type]]="Contractor",PROGRAM1_STAFF[[#This Row],[Type]]="SOW"),Reference!I$7,0))</f>
        <v>168</v>
      </c>
      <c r="S34" s="25">
        <f>IF(PROGRAM1_STAFF[[#This Row],[Type]]="Employee",Reference!J$6,IF(OR(PROGRAM1_STAFF[[#This Row],[Type]]="Contractor",PROGRAM1_STAFF[[#This Row],[Type]]="SOW"),Reference!J$7,0))</f>
        <v>176</v>
      </c>
      <c r="T34" s="25">
        <f>IF(PROGRAM1_STAFF[[#This Row],[Type]]="Employee",Reference!K$6,IF(OR(PROGRAM1_STAFF[[#This Row],[Type]]="Contractor",PROGRAM1_STAFF[[#This Row],[Type]]="SOW"),Reference!K$7,0))</f>
        <v>168</v>
      </c>
      <c r="U34" s="25">
        <f>IF(PROGRAM1_STAFF[[#This Row],[Type]]="Employee",Reference!L$6,IF(OR(PROGRAM1_STAFF[[#This Row],[Type]]="Contractor",PROGRAM1_STAFF[[#This Row],[Type]]="SOW"),Reference!L$7,0))</f>
        <v>168</v>
      </c>
      <c r="V34" s="25">
        <f>IF(PROGRAM1_STAFF[[#This Row],[Type]]="Employee",Reference!M$6,IF(OR(PROGRAM1_STAFF[[#This Row],[Type]]="Contractor",PROGRAM1_STAFF[[#This Row],[Type]]="SOW"),Reference!M$7,0))</f>
        <v>176</v>
      </c>
      <c r="W34" s="25">
        <f>IF(PROGRAM1_STAFF[[#This Row],[Type]]="Employee",Reference!N$6,IF(OR(PROGRAM1_STAFF[[#This Row],[Type]]="Contractor",PROGRAM1_STAFF[[#This Row],[Type]]="SOW"),Reference!N$7,0))</f>
        <v>160</v>
      </c>
      <c r="X34" s="25">
        <f>IF(PROGRAM1_STAFF[[#This Row],[Type]]="Employee",Reference!O$6,IF(OR(PROGRAM1_STAFF[[#This Row],[Type]]="Contractor",PROGRAM1_STAFF[[#This Row],[Type]]="SOW"),Reference!O$7,0))</f>
        <v>176</v>
      </c>
      <c r="Y34" s="129">
        <f>SUM(PROGRAM1_STAFF[[#This Row],[Jan-26]:[Dec-26]])</f>
        <v>2016</v>
      </c>
      <c r="Z34" s="7">
        <f>PROGRAM1_STAFF[[#This Row],[Rate]]*PROGRAM1_STAFF[[#This Row],[Total Hours]]</f>
        <v>50400</v>
      </c>
      <c r="AA34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34" s="24" t="str" cm="1">
        <f t="array" ref="AB34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34" s="24" t="str" cm="1">
        <f t="array" ref="AC34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34" s="24" t="str" cm="1">
        <f t="array" ref="AD34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34" s="24" t="str" cm="1">
        <f t="array" ref="AE34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34" s="24" t="str" cm="1">
        <f t="array" ref="AF34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34" s="24" t="str" cm="1">
        <f t="array" ref="AG34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34" s="24" t="str" cm="1">
        <f t="array" ref="AH34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34" s="24" t="str" cm="1">
        <f t="array" ref="AI34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34" s="24" t="str" cm="1">
        <f t="array" ref="AJ34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34" s="24" t="str" cm="1">
        <f t="array" ref="AK34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34" s="24" t="str" cm="1">
        <f t="array" ref="AL34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35" spans="1:38" x14ac:dyDescent="0.25">
      <c r="A35" s="8" t="str">
        <f t="shared" si="2"/>
        <v>Program 1</v>
      </c>
      <c r="B35" t="s">
        <v>45</v>
      </c>
      <c r="C35" t="s">
        <v>128</v>
      </c>
      <c r="D35" s="24" t="s">
        <v>8</v>
      </c>
      <c r="E35" s="24"/>
      <c r="F35" t="s">
        <v>152</v>
      </c>
      <c r="G35" t="s">
        <v>151</v>
      </c>
      <c r="H35" t="s">
        <v>68</v>
      </c>
      <c r="I35" s="29">
        <v>44354</v>
      </c>
      <c r="J35" s="29"/>
      <c r="K35"/>
      <c r="L35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95</v>
      </c>
      <c r="M35" s="25">
        <f>IF(PROGRAM1_STAFF[[#This Row],[Type]]="Employee",Reference!D$6,IF(OR(PROGRAM1_STAFF[[#This Row],[Type]]="Contractor",PROGRAM1_STAFF[[#This Row],[Type]]="SOW"),Reference!D$7,0))</f>
        <v>176</v>
      </c>
      <c r="N35" s="25">
        <f>IF(PROGRAM1_STAFF[[#This Row],[Type]]="Employee",Reference!E$6,IF(OR(PROGRAM1_STAFF[[#This Row],[Type]]="Contractor",PROGRAM1_STAFF[[#This Row],[Type]]="SOW"),Reference!E$7,0))</f>
        <v>160</v>
      </c>
      <c r="O35" s="25">
        <f>IF(PROGRAM1_STAFF[[#This Row],[Type]]="Employee",Reference!F$6,IF(OR(PROGRAM1_STAFF[[#This Row],[Type]]="Contractor",PROGRAM1_STAFF[[#This Row],[Type]]="SOW"),Reference!F$7,0))</f>
        <v>176</v>
      </c>
      <c r="P35" s="25">
        <f>IF(PROGRAM1_STAFF[[#This Row],[Type]]="Employee",Reference!G$6,IF(OR(PROGRAM1_STAFF[[#This Row],[Type]]="Contractor",PROGRAM1_STAFF[[#This Row],[Type]]="SOW"),Reference!G$7,0))</f>
        <v>176</v>
      </c>
      <c r="Q35" s="25">
        <f>IF(PROGRAM1_STAFF[[#This Row],[Type]]="Employee",Reference!H$6,IF(OR(PROGRAM1_STAFF[[#This Row],[Type]]="Contractor",PROGRAM1_STAFF[[#This Row],[Type]]="SOW"),Reference!H$7,0))</f>
        <v>168</v>
      </c>
      <c r="R35" s="25">
        <f>IF(PROGRAM1_STAFF[[#This Row],[Type]]="Employee",Reference!I$6,IF(OR(PROGRAM1_STAFF[[#This Row],[Type]]="Contractor",PROGRAM1_STAFF[[#This Row],[Type]]="SOW"),Reference!I$7,0))</f>
        <v>176</v>
      </c>
      <c r="S35" s="25">
        <f>IF(PROGRAM1_STAFF[[#This Row],[Type]]="Employee",Reference!J$6,IF(OR(PROGRAM1_STAFF[[#This Row],[Type]]="Contractor",PROGRAM1_STAFF[[#This Row],[Type]]="SOW"),Reference!J$7,0))</f>
        <v>184</v>
      </c>
      <c r="T35" s="25">
        <f>IF(PROGRAM1_STAFF[[#This Row],[Type]]="Employee",Reference!K$6,IF(OR(PROGRAM1_STAFF[[#This Row],[Type]]="Contractor",PROGRAM1_STAFF[[#This Row],[Type]]="SOW"),Reference!K$7,0))</f>
        <v>168</v>
      </c>
      <c r="U35" s="25">
        <f>IF(PROGRAM1_STAFF[[#This Row],[Type]]="Employee",Reference!L$6,IF(OR(PROGRAM1_STAFF[[#This Row],[Type]]="Contractor",PROGRAM1_STAFF[[#This Row],[Type]]="SOW"),Reference!L$7,0))</f>
        <v>176</v>
      </c>
      <c r="V35" s="25">
        <f>IF(PROGRAM1_STAFF[[#This Row],[Type]]="Employee",Reference!M$6,IF(OR(PROGRAM1_STAFF[[#This Row],[Type]]="Contractor",PROGRAM1_STAFF[[#This Row],[Type]]="SOW"),Reference!M$7,0))</f>
        <v>176</v>
      </c>
      <c r="W35" s="25">
        <f>IF(PROGRAM1_STAFF[[#This Row],[Type]]="Employee",Reference!N$6,IF(OR(PROGRAM1_STAFF[[#This Row],[Type]]="Contractor",PROGRAM1_STAFF[[#This Row],[Type]]="SOW"),Reference!N$7,0))</f>
        <v>168</v>
      </c>
      <c r="X35" s="25">
        <f>IF(PROGRAM1_STAFF[[#This Row],[Type]]="Employee",Reference!O$6,IF(OR(PROGRAM1_STAFF[[#This Row],[Type]]="Contractor",PROGRAM1_STAFF[[#This Row],[Type]]="SOW"),Reference!O$7,0))</f>
        <v>184</v>
      </c>
      <c r="Y35" s="129">
        <f>SUM(PROGRAM1_STAFF[[#This Row],[Jan-26]:[Dec-26]])</f>
        <v>2088</v>
      </c>
      <c r="Z35" s="7">
        <f>PROGRAM1_STAFF[[#This Row],[Rate]]*PROGRAM1_STAFF[[#This Row],[Total Hours]]</f>
        <v>198360</v>
      </c>
      <c r="AA35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35" s="24" t="str" cm="1">
        <f t="array" ref="AB35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35" s="24" t="str" cm="1">
        <f t="array" ref="AC35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35" s="24" t="str" cm="1">
        <f t="array" ref="AD35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35" s="24" t="str" cm="1">
        <f t="array" ref="AE35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35" s="24" t="str" cm="1">
        <f t="array" ref="AF35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35" s="24" t="str" cm="1">
        <f t="array" ref="AG35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35" s="24" t="str" cm="1">
        <f t="array" ref="AH35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35" s="24" t="str" cm="1">
        <f t="array" ref="AI35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35" s="24" t="str" cm="1">
        <f t="array" ref="AJ35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35" s="24" t="str" cm="1">
        <f t="array" ref="AK35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35" s="24" t="str" cm="1">
        <f t="array" ref="AL35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36" spans="1:38" x14ac:dyDescent="0.25">
      <c r="A36" s="8" t="str">
        <f t="shared" si="2"/>
        <v>Program 1</v>
      </c>
      <c r="B36" t="s">
        <v>37</v>
      </c>
      <c r="C36" t="s">
        <v>128</v>
      </c>
      <c r="D36" s="24" t="s">
        <v>8</v>
      </c>
      <c r="E36" s="24" t="s">
        <v>5</v>
      </c>
      <c r="F36" t="s">
        <v>144</v>
      </c>
      <c r="G36" t="s">
        <v>144</v>
      </c>
      <c r="H36" t="s">
        <v>68</v>
      </c>
      <c r="I36" s="30">
        <v>46114</v>
      </c>
      <c r="J36" s="29"/>
      <c r="K36"/>
      <c r="L36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95</v>
      </c>
      <c r="M36" s="25"/>
      <c r="N36" s="25"/>
      <c r="O36" s="25"/>
      <c r="P36" s="25">
        <v>168</v>
      </c>
      <c r="Q36" s="25">
        <f>IF(PROGRAM1_STAFF[[#This Row],[Type]]="Employee",Reference!H$6,IF(OR(PROGRAM1_STAFF[[#This Row],[Type]]="Contractor",PROGRAM1_STAFF[[#This Row],[Type]]="SOW"),Reference!H$7,0))</f>
        <v>168</v>
      </c>
      <c r="R36" s="25">
        <f>IF(PROGRAM1_STAFF[[#This Row],[Type]]="Employee",Reference!I$6,IF(OR(PROGRAM1_STAFF[[#This Row],[Type]]="Contractor",PROGRAM1_STAFF[[#This Row],[Type]]="SOW"),Reference!I$7,0))</f>
        <v>176</v>
      </c>
      <c r="S36" s="25">
        <f>IF(PROGRAM1_STAFF[[#This Row],[Type]]="Employee",Reference!J$6,IF(OR(PROGRAM1_STAFF[[#This Row],[Type]]="Contractor",PROGRAM1_STAFF[[#This Row],[Type]]="SOW"),Reference!J$7,0))</f>
        <v>184</v>
      </c>
      <c r="T36" s="25">
        <f>IF(PROGRAM1_STAFF[[#This Row],[Type]]="Employee",Reference!K$6,IF(OR(PROGRAM1_STAFF[[#This Row],[Type]]="Contractor",PROGRAM1_STAFF[[#This Row],[Type]]="SOW"),Reference!K$7,0))</f>
        <v>168</v>
      </c>
      <c r="U36" s="25">
        <f>IF(PROGRAM1_STAFF[[#This Row],[Type]]="Employee",Reference!L$6,IF(OR(PROGRAM1_STAFF[[#This Row],[Type]]="Contractor",PROGRAM1_STAFF[[#This Row],[Type]]="SOW"),Reference!L$7,0))</f>
        <v>176</v>
      </c>
      <c r="V36" s="25">
        <f>IF(PROGRAM1_STAFF[[#This Row],[Type]]="Employee",Reference!M$6,IF(OR(PROGRAM1_STAFF[[#This Row],[Type]]="Contractor",PROGRAM1_STAFF[[#This Row],[Type]]="SOW"),Reference!M$7,0))</f>
        <v>176</v>
      </c>
      <c r="W36" s="25">
        <f>IF(PROGRAM1_STAFF[[#This Row],[Type]]="Employee",Reference!N$6,IF(OR(PROGRAM1_STAFF[[#This Row],[Type]]="Contractor",PROGRAM1_STAFF[[#This Row],[Type]]="SOW"),Reference!N$7,0))</f>
        <v>168</v>
      </c>
      <c r="X36" s="25">
        <f>IF(PROGRAM1_STAFF[[#This Row],[Type]]="Employee",Reference!O$6,IF(OR(PROGRAM1_STAFF[[#This Row],[Type]]="Contractor",PROGRAM1_STAFF[[#This Row],[Type]]="SOW"),Reference!O$7,0))</f>
        <v>184</v>
      </c>
      <c r="Y36" s="129">
        <f>SUM(PROGRAM1_STAFF[[#This Row],[Jan-26]:[Dec-26]])</f>
        <v>1568</v>
      </c>
      <c r="Z36" s="7">
        <f>PROGRAM1_STAFF[[#This Row],[Rate]]*PROGRAM1_STAFF[[#This Row],[Total Hours]]</f>
        <v>148960</v>
      </c>
      <c r="AA36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36" s="24" t="str" cm="1">
        <f t="array" ref="AB36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36" s="24" t="str" cm="1">
        <f t="array" ref="AC36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36" s="24" t="str" cm="1">
        <f t="array" ref="AD36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>New Hire</v>
      </c>
      <c r="AE36" s="24" t="str" cm="1">
        <f t="array" ref="AE36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36" s="24" t="str" cm="1">
        <f t="array" ref="AF36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36" s="24" t="str" cm="1">
        <f t="array" ref="AG36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36" s="24" t="str" cm="1">
        <f t="array" ref="AH36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36" s="24" t="str" cm="1">
        <f t="array" ref="AI36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36" s="24" t="str" cm="1">
        <f t="array" ref="AJ36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36" s="24" t="str" cm="1">
        <f t="array" ref="AK36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36" s="24" t="str" cm="1">
        <f t="array" ref="AL36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37" spans="1:38" x14ac:dyDescent="0.25">
      <c r="A37" s="8" t="str">
        <f t="shared" si="2"/>
        <v>Program 1</v>
      </c>
      <c r="B37" t="s">
        <v>60</v>
      </c>
      <c r="C37" t="s">
        <v>72</v>
      </c>
      <c r="D37" s="24" t="s">
        <v>8</v>
      </c>
      <c r="E37" s="24" t="s">
        <v>6</v>
      </c>
      <c r="F37" t="s">
        <v>150</v>
      </c>
      <c r="G37" t="s">
        <v>142</v>
      </c>
      <c r="H37" t="s">
        <v>68</v>
      </c>
      <c r="I37" s="30">
        <v>45453</v>
      </c>
      <c r="J37" s="29"/>
      <c r="K37"/>
      <c r="L37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95</v>
      </c>
      <c r="M37" s="25">
        <f>IF(PROGRAM1_STAFF[[#This Row],[Type]]="Employee",Reference!D$6,IF(OR(PROGRAM1_STAFF[[#This Row],[Type]]="Contractor",PROGRAM1_STAFF[[#This Row],[Type]]="SOW"),Reference!D$7,0))</f>
        <v>176</v>
      </c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129">
        <f>SUM(PROGRAM1_STAFF[[#This Row],[Jan-26]:[Dec-26]])</f>
        <v>176</v>
      </c>
      <c r="Z37" s="7">
        <f>PROGRAM1_STAFF[[#This Row],[Rate]]*PROGRAM1_STAFF[[#This Row],[Total Hours]]</f>
        <v>16720</v>
      </c>
      <c r="AA37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37" s="24" t="str" cm="1">
        <f t="array" ref="AB37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>Transfer Out</v>
      </c>
      <c r="AC37" s="24" t="str" cm="1">
        <f t="array" ref="AC37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37" s="24" t="str" cm="1">
        <f t="array" ref="AD37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37" s="24" t="str" cm="1">
        <f t="array" ref="AE37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37" s="24" t="str" cm="1">
        <f t="array" ref="AF37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37" s="24" t="str" cm="1">
        <f t="array" ref="AG37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37" s="24" t="str" cm="1">
        <f t="array" ref="AH37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37" s="24" t="str" cm="1">
        <f t="array" ref="AI37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37" s="24" t="str" cm="1">
        <f t="array" ref="AJ37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37" s="24" t="str" cm="1">
        <f t="array" ref="AK37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37" s="24" t="str" cm="1">
        <f t="array" ref="AL37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38" spans="1:38" x14ac:dyDescent="0.25">
      <c r="A38" s="8" t="str">
        <f t="shared" si="2"/>
        <v>Program 1</v>
      </c>
      <c r="B38" t="s">
        <v>49</v>
      </c>
      <c r="C38" t="s">
        <v>71</v>
      </c>
      <c r="D38" s="24" t="s">
        <v>8</v>
      </c>
      <c r="E38" s="24"/>
      <c r="F38" t="s">
        <v>140</v>
      </c>
      <c r="G38" t="s">
        <v>140</v>
      </c>
      <c r="H38" t="s">
        <v>70</v>
      </c>
      <c r="I38" s="29">
        <v>42387</v>
      </c>
      <c r="J38" s="29"/>
      <c r="K38"/>
      <c r="L38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35</v>
      </c>
      <c r="M38" s="25">
        <f>IF(PROGRAM1_STAFF[[#This Row],[Type]]="Employee",Reference!D$6,IF(OR(PROGRAM1_STAFF[[#This Row],[Type]]="Contractor",PROGRAM1_STAFF[[#This Row],[Type]]="SOW"),Reference!D$7,0))</f>
        <v>176</v>
      </c>
      <c r="N38" s="25">
        <f>IF(PROGRAM1_STAFF[[#This Row],[Type]]="Employee",Reference!E$6,IF(OR(PROGRAM1_STAFF[[#This Row],[Type]]="Contractor",PROGRAM1_STAFF[[#This Row],[Type]]="SOW"),Reference!E$7,0))</f>
        <v>160</v>
      </c>
      <c r="O38" s="25">
        <f>IF(PROGRAM1_STAFF[[#This Row],[Type]]="Employee",Reference!F$6,IF(OR(PROGRAM1_STAFF[[#This Row],[Type]]="Contractor",PROGRAM1_STAFF[[#This Row],[Type]]="SOW"),Reference!F$7,0))</f>
        <v>176</v>
      </c>
      <c r="P38" s="25">
        <f>IF(PROGRAM1_STAFF[[#This Row],[Type]]="Employee",Reference!G$6,IF(OR(PROGRAM1_STAFF[[#This Row],[Type]]="Contractor",PROGRAM1_STAFF[[#This Row],[Type]]="SOW"),Reference!G$7,0))</f>
        <v>176</v>
      </c>
      <c r="Q38" s="25">
        <f>IF(PROGRAM1_STAFF[[#This Row],[Type]]="Employee",Reference!H$6,IF(OR(PROGRAM1_STAFF[[#This Row],[Type]]="Contractor",PROGRAM1_STAFF[[#This Row],[Type]]="SOW"),Reference!H$7,0))</f>
        <v>168</v>
      </c>
      <c r="R38" s="25">
        <f>IF(PROGRAM1_STAFF[[#This Row],[Type]]="Employee",Reference!I$6,IF(OR(PROGRAM1_STAFF[[#This Row],[Type]]="Contractor",PROGRAM1_STAFF[[#This Row],[Type]]="SOW"),Reference!I$7,0))</f>
        <v>176</v>
      </c>
      <c r="S38" s="25">
        <f>IF(PROGRAM1_STAFF[[#This Row],[Type]]="Employee",Reference!J$6,IF(OR(PROGRAM1_STAFF[[#This Row],[Type]]="Contractor",PROGRAM1_STAFF[[#This Row],[Type]]="SOW"),Reference!J$7,0))</f>
        <v>184</v>
      </c>
      <c r="T38" s="25">
        <f>IF(PROGRAM1_STAFF[[#This Row],[Type]]="Employee",Reference!K$6,IF(OR(PROGRAM1_STAFF[[#This Row],[Type]]="Contractor",PROGRAM1_STAFF[[#This Row],[Type]]="SOW"),Reference!K$7,0))</f>
        <v>168</v>
      </c>
      <c r="U38" s="25">
        <f>IF(PROGRAM1_STAFF[[#This Row],[Type]]="Employee",Reference!L$6,IF(OR(PROGRAM1_STAFF[[#This Row],[Type]]="Contractor",PROGRAM1_STAFF[[#This Row],[Type]]="SOW"),Reference!L$7,0))</f>
        <v>176</v>
      </c>
      <c r="V38" s="25">
        <f>IF(PROGRAM1_STAFF[[#This Row],[Type]]="Employee",Reference!M$6,IF(OR(PROGRAM1_STAFF[[#This Row],[Type]]="Contractor",PROGRAM1_STAFF[[#This Row],[Type]]="SOW"),Reference!M$7,0))</f>
        <v>176</v>
      </c>
      <c r="W38" s="25">
        <f>IF(PROGRAM1_STAFF[[#This Row],[Type]]="Employee",Reference!N$6,IF(OR(PROGRAM1_STAFF[[#This Row],[Type]]="Contractor",PROGRAM1_STAFF[[#This Row],[Type]]="SOW"),Reference!N$7,0))</f>
        <v>168</v>
      </c>
      <c r="X38" s="25">
        <f>IF(PROGRAM1_STAFF[[#This Row],[Type]]="Employee",Reference!O$6,IF(OR(PROGRAM1_STAFF[[#This Row],[Type]]="Contractor",PROGRAM1_STAFF[[#This Row],[Type]]="SOW"),Reference!O$7,0))</f>
        <v>184</v>
      </c>
      <c r="Y38" s="129">
        <f>SUM(PROGRAM1_STAFF[[#This Row],[Jan-26]:[Dec-26]])</f>
        <v>2088</v>
      </c>
      <c r="Z38" s="7">
        <f>PROGRAM1_STAFF[[#This Row],[Rate]]*PROGRAM1_STAFF[[#This Row],[Total Hours]]</f>
        <v>73080</v>
      </c>
      <c r="AA38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38" s="24" t="str" cm="1">
        <f t="array" ref="AB38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38" s="24" t="str" cm="1">
        <f t="array" ref="AC38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38" s="24" t="str" cm="1">
        <f t="array" ref="AD38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38" s="24" t="str" cm="1">
        <f t="array" ref="AE38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38" s="24" t="str" cm="1">
        <f t="array" ref="AF38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38" s="24" t="str" cm="1">
        <f t="array" ref="AG38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38" s="24" t="str" cm="1">
        <f t="array" ref="AH38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38" s="24" t="str" cm="1">
        <f t="array" ref="AI38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38" s="24" t="str" cm="1">
        <f t="array" ref="AJ38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38" s="24" t="str" cm="1">
        <f t="array" ref="AK38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38" s="24" t="str" cm="1">
        <f t="array" ref="AL38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39" spans="1:38" x14ac:dyDescent="0.25">
      <c r="A39" s="8" t="str">
        <f t="shared" si="2"/>
        <v>Program 1</v>
      </c>
      <c r="B39" t="s">
        <v>47</v>
      </c>
      <c r="C39" t="s">
        <v>130</v>
      </c>
      <c r="D39" s="24" t="s">
        <v>9</v>
      </c>
      <c r="E39" s="24" t="s">
        <v>169</v>
      </c>
      <c r="F39" t="s">
        <v>158</v>
      </c>
      <c r="G39" t="s">
        <v>159</v>
      </c>
      <c r="H39" t="s">
        <v>68</v>
      </c>
      <c r="I39" s="29">
        <v>45453</v>
      </c>
      <c r="J39" s="29">
        <v>46066</v>
      </c>
      <c r="K39" t="s">
        <v>174</v>
      </c>
      <c r="L39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65</v>
      </c>
      <c r="M39" s="25">
        <f>IF(PROGRAM1_STAFF[[#This Row],[Type]]="Employee",Reference!D$6,IF(OR(PROGRAM1_STAFF[[#This Row],[Type]]="Contractor",PROGRAM1_STAFF[[#This Row],[Type]]="SOW"),Reference!D$7,0))</f>
        <v>160</v>
      </c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129">
        <f>SUM(PROGRAM1_STAFF[[#This Row],[Jan-26]:[Dec-26]])</f>
        <v>160</v>
      </c>
      <c r="Z39" s="7">
        <f>PROGRAM1_STAFF[[#This Row],[Rate]]*PROGRAM1_STAFF[[#This Row],[Total Hours]]</f>
        <v>10400</v>
      </c>
      <c r="AA39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39" s="24" t="str" cm="1">
        <f t="array" ref="AB39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>Left Company</v>
      </c>
      <c r="AC39" s="24" t="str" cm="1">
        <f t="array" ref="AC39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39" s="24" t="str" cm="1">
        <f t="array" ref="AD39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39" s="24" t="str" cm="1">
        <f t="array" ref="AE39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39" s="24" t="str" cm="1">
        <f t="array" ref="AF39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39" s="24" t="str" cm="1">
        <f t="array" ref="AG39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39" s="24" t="str" cm="1">
        <f t="array" ref="AH39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39" s="24" t="str" cm="1">
        <f t="array" ref="AI39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39" s="24" t="str" cm="1">
        <f t="array" ref="AJ39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39" s="24" t="str" cm="1">
        <f t="array" ref="AK39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39" s="24" t="str" cm="1">
        <f t="array" ref="AL39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40" spans="1:38" x14ac:dyDescent="0.25">
      <c r="A40" s="8" t="str">
        <f t="shared" si="2"/>
        <v>Program 1</v>
      </c>
      <c r="B40" t="s">
        <v>30</v>
      </c>
      <c r="C40" t="s">
        <v>129</v>
      </c>
      <c r="D40" s="24" t="s">
        <v>9</v>
      </c>
      <c r="E40" s="24"/>
      <c r="F40" t="s">
        <v>157</v>
      </c>
      <c r="G40" t="s">
        <v>156</v>
      </c>
      <c r="H40" t="s">
        <v>68</v>
      </c>
      <c r="I40" s="30">
        <v>44949</v>
      </c>
      <c r="J40" s="29"/>
      <c r="K40" t="s">
        <v>174</v>
      </c>
      <c r="L40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65</v>
      </c>
      <c r="M40" s="25">
        <f>IF(PROGRAM1_STAFF[[#This Row],[Type]]="Employee",Reference!D$6,IF(OR(PROGRAM1_STAFF[[#This Row],[Type]]="Contractor",PROGRAM1_STAFF[[#This Row],[Type]]="SOW"),Reference!D$7,0))</f>
        <v>160</v>
      </c>
      <c r="N40" s="25">
        <f>IF(PROGRAM1_STAFF[[#This Row],[Type]]="Employee",Reference!E$6,IF(OR(PROGRAM1_STAFF[[#This Row],[Type]]="Contractor",PROGRAM1_STAFF[[#This Row],[Type]]="SOW"),Reference!E$7,0))</f>
        <v>152</v>
      </c>
      <c r="O40" s="25">
        <f>IF(PROGRAM1_STAFF[[#This Row],[Type]]="Employee",Reference!F$6,IF(OR(PROGRAM1_STAFF[[#This Row],[Type]]="Contractor",PROGRAM1_STAFF[[#This Row],[Type]]="SOW"),Reference!F$7,0))</f>
        <v>176</v>
      </c>
      <c r="P40" s="25">
        <f>IF(PROGRAM1_STAFF[[#This Row],[Type]]="Employee",Reference!G$6,IF(OR(PROGRAM1_STAFF[[#This Row],[Type]]="Contractor",PROGRAM1_STAFF[[#This Row],[Type]]="SOW"),Reference!G$7,0))</f>
        <v>176</v>
      </c>
      <c r="Q40" s="25">
        <f>IF(PROGRAM1_STAFF[[#This Row],[Type]]="Employee",Reference!H$6,IF(OR(PROGRAM1_STAFF[[#This Row],[Type]]="Contractor",PROGRAM1_STAFF[[#This Row],[Type]]="SOW"),Reference!H$7,0))</f>
        <v>160</v>
      </c>
      <c r="R40" s="25">
        <f>IF(PROGRAM1_STAFF[[#This Row],[Type]]="Employee",Reference!I$6,IF(OR(PROGRAM1_STAFF[[#This Row],[Type]]="Contractor",PROGRAM1_STAFF[[#This Row],[Type]]="SOW"),Reference!I$7,0))</f>
        <v>168</v>
      </c>
      <c r="S40" s="25">
        <f>IF(PROGRAM1_STAFF[[#This Row],[Type]]="Employee",Reference!J$6,IF(OR(PROGRAM1_STAFF[[#This Row],[Type]]="Contractor",PROGRAM1_STAFF[[#This Row],[Type]]="SOW"),Reference!J$7,0))</f>
        <v>176</v>
      </c>
      <c r="T40" s="25">
        <f>IF(PROGRAM1_STAFF[[#This Row],[Type]]="Employee",Reference!K$6,IF(OR(PROGRAM1_STAFF[[#This Row],[Type]]="Contractor",PROGRAM1_STAFF[[#This Row],[Type]]="SOW"),Reference!K$7,0))</f>
        <v>168</v>
      </c>
      <c r="U40" s="25">
        <f>IF(PROGRAM1_STAFF[[#This Row],[Type]]="Employee",Reference!L$6,IF(OR(PROGRAM1_STAFF[[#This Row],[Type]]="Contractor",PROGRAM1_STAFF[[#This Row],[Type]]="SOW"),Reference!L$7,0))</f>
        <v>168</v>
      </c>
      <c r="V40" s="25">
        <f>IF(PROGRAM1_STAFF[[#This Row],[Type]]="Employee",Reference!M$6,IF(OR(PROGRAM1_STAFF[[#This Row],[Type]]="Contractor",PROGRAM1_STAFF[[#This Row],[Type]]="SOW"),Reference!M$7,0))</f>
        <v>176</v>
      </c>
      <c r="W40" s="25">
        <f>IF(PROGRAM1_STAFF[[#This Row],[Type]]="Employee",Reference!N$6,IF(OR(PROGRAM1_STAFF[[#This Row],[Type]]="Contractor",PROGRAM1_STAFF[[#This Row],[Type]]="SOW"),Reference!N$7,0))</f>
        <v>160</v>
      </c>
      <c r="X40" s="25">
        <f>IF(PROGRAM1_STAFF[[#This Row],[Type]]="Employee",Reference!O$6,IF(OR(PROGRAM1_STAFF[[#This Row],[Type]]="Contractor",PROGRAM1_STAFF[[#This Row],[Type]]="SOW"),Reference!O$7,0))</f>
        <v>176</v>
      </c>
      <c r="Y40" s="129">
        <f>SUM(PROGRAM1_STAFF[[#This Row],[Jan-26]:[Dec-26]])</f>
        <v>2016</v>
      </c>
      <c r="Z40" s="7">
        <f>PROGRAM1_STAFF[[#This Row],[Rate]]*PROGRAM1_STAFF[[#This Row],[Total Hours]]</f>
        <v>131040</v>
      </c>
      <c r="AA40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40" s="24" t="str" cm="1">
        <f t="array" ref="AB40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40" s="24" t="str" cm="1">
        <f t="array" ref="AC40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40" s="24" t="str" cm="1">
        <f t="array" ref="AD40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40" s="24" t="str" cm="1">
        <f t="array" ref="AE40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40" s="24" t="str" cm="1">
        <f t="array" ref="AF40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40" s="24" t="str" cm="1">
        <f t="array" ref="AG40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40" s="24" t="str" cm="1">
        <f t="array" ref="AH40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40" s="24" t="str" cm="1">
        <f t="array" ref="AI40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40" s="24" t="str" cm="1">
        <f t="array" ref="AJ40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40" s="24" t="str" cm="1">
        <f t="array" ref="AK40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40" s="24" t="str" cm="1">
        <f t="array" ref="AL40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41" spans="1:38" x14ac:dyDescent="0.25">
      <c r="A41" s="8" t="str">
        <f t="shared" si="2"/>
        <v>Program 1</v>
      </c>
      <c r="B41" t="s">
        <v>56</v>
      </c>
      <c r="C41" t="s">
        <v>71</v>
      </c>
      <c r="D41" s="24" t="s">
        <v>8</v>
      </c>
      <c r="E41" s="24"/>
      <c r="F41" t="s">
        <v>157</v>
      </c>
      <c r="G41" t="s">
        <v>156</v>
      </c>
      <c r="H41" t="s">
        <v>68</v>
      </c>
      <c r="I41" s="30">
        <v>41794</v>
      </c>
      <c r="J41" s="29"/>
      <c r="K41"/>
      <c r="L41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95</v>
      </c>
      <c r="M41" s="25">
        <f>IF(PROGRAM1_STAFF[[#This Row],[Type]]="Employee",Reference!D$6,IF(OR(PROGRAM1_STAFF[[#This Row],[Type]]="Contractor",PROGRAM1_STAFF[[#This Row],[Type]]="SOW"),Reference!D$7,0))</f>
        <v>176</v>
      </c>
      <c r="N41" s="25">
        <f>IF(PROGRAM1_STAFF[[#This Row],[Type]]="Employee",Reference!E$6,IF(OR(PROGRAM1_STAFF[[#This Row],[Type]]="Contractor",PROGRAM1_STAFF[[#This Row],[Type]]="SOW"),Reference!E$7,0))</f>
        <v>160</v>
      </c>
      <c r="O41" s="25">
        <f>IF(PROGRAM1_STAFF[[#This Row],[Type]]="Employee",Reference!F$6,IF(OR(PROGRAM1_STAFF[[#This Row],[Type]]="Contractor",PROGRAM1_STAFF[[#This Row],[Type]]="SOW"),Reference!F$7,0))</f>
        <v>176</v>
      </c>
      <c r="P41" s="25">
        <f>IF(PROGRAM1_STAFF[[#This Row],[Type]]="Employee",Reference!G$6,IF(OR(PROGRAM1_STAFF[[#This Row],[Type]]="Contractor",PROGRAM1_STAFF[[#This Row],[Type]]="SOW"),Reference!G$7,0))</f>
        <v>176</v>
      </c>
      <c r="Q41" s="25">
        <f>IF(PROGRAM1_STAFF[[#This Row],[Type]]="Employee",Reference!H$6,IF(OR(PROGRAM1_STAFF[[#This Row],[Type]]="Contractor",PROGRAM1_STAFF[[#This Row],[Type]]="SOW"),Reference!H$7,0))</f>
        <v>168</v>
      </c>
      <c r="R41" s="25">
        <f>IF(PROGRAM1_STAFF[[#This Row],[Type]]="Employee",Reference!I$6,IF(OR(PROGRAM1_STAFF[[#This Row],[Type]]="Contractor",PROGRAM1_STAFF[[#This Row],[Type]]="SOW"),Reference!I$7,0))</f>
        <v>176</v>
      </c>
      <c r="S41" s="25">
        <f>IF(PROGRAM1_STAFF[[#This Row],[Type]]="Employee",Reference!J$6,IF(OR(PROGRAM1_STAFF[[#This Row],[Type]]="Contractor",PROGRAM1_STAFF[[#This Row],[Type]]="SOW"),Reference!J$7,0))</f>
        <v>184</v>
      </c>
      <c r="T41" s="25">
        <f>IF(PROGRAM1_STAFF[[#This Row],[Type]]="Employee",Reference!K$6,IF(OR(PROGRAM1_STAFF[[#This Row],[Type]]="Contractor",PROGRAM1_STAFF[[#This Row],[Type]]="SOW"),Reference!K$7,0))</f>
        <v>168</v>
      </c>
      <c r="U41" s="25">
        <f>IF(PROGRAM1_STAFF[[#This Row],[Type]]="Employee",Reference!L$6,IF(OR(PROGRAM1_STAFF[[#This Row],[Type]]="Contractor",PROGRAM1_STAFF[[#This Row],[Type]]="SOW"),Reference!L$7,0))</f>
        <v>176</v>
      </c>
      <c r="V41" s="25">
        <f>IF(PROGRAM1_STAFF[[#This Row],[Type]]="Employee",Reference!M$6,IF(OR(PROGRAM1_STAFF[[#This Row],[Type]]="Contractor",PROGRAM1_STAFF[[#This Row],[Type]]="SOW"),Reference!M$7,0))</f>
        <v>176</v>
      </c>
      <c r="W41" s="25">
        <f>IF(PROGRAM1_STAFF[[#This Row],[Type]]="Employee",Reference!N$6,IF(OR(PROGRAM1_STAFF[[#This Row],[Type]]="Contractor",PROGRAM1_STAFF[[#This Row],[Type]]="SOW"),Reference!N$7,0))</f>
        <v>168</v>
      </c>
      <c r="X41" s="25">
        <f>IF(PROGRAM1_STAFF[[#This Row],[Type]]="Employee",Reference!O$6,IF(OR(PROGRAM1_STAFF[[#This Row],[Type]]="Contractor",PROGRAM1_STAFF[[#This Row],[Type]]="SOW"),Reference!O$7,0))</f>
        <v>184</v>
      </c>
      <c r="Y41" s="129">
        <f>SUM(PROGRAM1_STAFF[[#This Row],[Jan-26]:[Dec-26]])</f>
        <v>2088</v>
      </c>
      <c r="Z41" s="7">
        <f>PROGRAM1_STAFF[[#This Row],[Rate]]*PROGRAM1_STAFF[[#This Row],[Total Hours]]</f>
        <v>198360</v>
      </c>
      <c r="AA41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41" s="24" t="str" cm="1">
        <f t="array" ref="AB41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41" s="24" t="str" cm="1">
        <f t="array" ref="AC41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41" s="24" t="str" cm="1">
        <f t="array" ref="AD41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41" s="24" t="str" cm="1">
        <f t="array" ref="AE41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41" s="24" t="str" cm="1">
        <f t="array" ref="AF41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41" s="24" t="str" cm="1">
        <f t="array" ref="AG41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41" s="24" t="str" cm="1">
        <f t="array" ref="AH41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41" s="24" t="str" cm="1">
        <f t="array" ref="AI41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41" s="24" t="str" cm="1">
        <f t="array" ref="AJ41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41" s="24" t="str" cm="1">
        <f t="array" ref="AK41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41" s="24" t="str" cm="1">
        <f t="array" ref="AL41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42" spans="1:38" x14ac:dyDescent="0.25">
      <c r="A42" s="8" t="str">
        <f t="shared" si="2"/>
        <v>Program 1</v>
      </c>
      <c r="B42" t="s">
        <v>58</v>
      </c>
      <c r="C42" t="s">
        <v>131</v>
      </c>
      <c r="D42" s="24" t="s">
        <v>8</v>
      </c>
      <c r="E42" s="24"/>
      <c r="F42" t="s">
        <v>155</v>
      </c>
      <c r="G42" t="s">
        <v>156</v>
      </c>
      <c r="H42" t="s">
        <v>68</v>
      </c>
      <c r="I42" s="30">
        <v>43416</v>
      </c>
      <c r="J42" s="29"/>
      <c r="K42"/>
      <c r="L42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95</v>
      </c>
      <c r="M42" s="25">
        <f>IF(PROGRAM1_STAFF[[#This Row],[Type]]="Employee",Reference!D$6,IF(OR(PROGRAM1_STAFF[[#This Row],[Type]]="Contractor",PROGRAM1_STAFF[[#This Row],[Type]]="SOW"),Reference!D$7,0))</f>
        <v>176</v>
      </c>
      <c r="N42" s="25">
        <f>IF(PROGRAM1_STAFF[[#This Row],[Type]]="Employee",Reference!E$6,IF(OR(PROGRAM1_STAFF[[#This Row],[Type]]="Contractor",PROGRAM1_STAFF[[#This Row],[Type]]="SOW"),Reference!E$7,0))</f>
        <v>160</v>
      </c>
      <c r="O42" s="25">
        <f>IF(PROGRAM1_STAFF[[#This Row],[Type]]="Employee",Reference!F$6,IF(OR(PROGRAM1_STAFF[[#This Row],[Type]]="Contractor",PROGRAM1_STAFF[[#This Row],[Type]]="SOW"),Reference!F$7,0))</f>
        <v>176</v>
      </c>
      <c r="P42" s="25">
        <f>IF(PROGRAM1_STAFF[[#This Row],[Type]]="Employee",Reference!G$6,IF(OR(PROGRAM1_STAFF[[#This Row],[Type]]="Contractor",PROGRAM1_STAFF[[#This Row],[Type]]="SOW"),Reference!G$7,0))</f>
        <v>176</v>
      </c>
      <c r="Q42" s="25">
        <f>IF(PROGRAM1_STAFF[[#This Row],[Type]]="Employee",Reference!H$6,IF(OR(PROGRAM1_STAFF[[#This Row],[Type]]="Contractor",PROGRAM1_STAFF[[#This Row],[Type]]="SOW"),Reference!H$7,0))</f>
        <v>168</v>
      </c>
      <c r="R42" s="25">
        <f>IF(PROGRAM1_STAFF[[#This Row],[Type]]="Employee",Reference!I$6,IF(OR(PROGRAM1_STAFF[[#This Row],[Type]]="Contractor",PROGRAM1_STAFF[[#This Row],[Type]]="SOW"),Reference!I$7,0))</f>
        <v>176</v>
      </c>
      <c r="S42" s="25">
        <f>IF(PROGRAM1_STAFF[[#This Row],[Type]]="Employee",Reference!J$6,IF(OR(PROGRAM1_STAFF[[#This Row],[Type]]="Contractor",PROGRAM1_STAFF[[#This Row],[Type]]="SOW"),Reference!J$7,0))</f>
        <v>184</v>
      </c>
      <c r="T42" s="25">
        <f>IF(PROGRAM1_STAFF[[#This Row],[Type]]="Employee",Reference!K$6,IF(OR(PROGRAM1_STAFF[[#This Row],[Type]]="Contractor",PROGRAM1_STAFF[[#This Row],[Type]]="SOW"),Reference!K$7,0))</f>
        <v>168</v>
      </c>
      <c r="U42" s="25">
        <f>IF(PROGRAM1_STAFF[[#This Row],[Type]]="Employee",Reference!L$6,IF(OR(PROGRAM1_STAFF[[#This Row],[Type]]="Contractor",PROGRAM1_STAFF[[#This Row],[Type]]="SOW"),Reference!L$7,0))</f>
        <v>176</v>
      </c>
      <c r="V42" s="25">
        <f>IF(PROGRAM1_STAFF[[#This Row],[Type]]="Employee",Reference!M$6,IF(OR(PROGRAM1_STAFF[[#This Row],[Type]]="Contractor",PROGRAM1_STAFF[[#This Row],[Type]]="SOW"),Reference!M$7,0))</f>
        <v>176</v>
      </c>
      <c r="W42" s="25">
        <f>IF(PROGRAM1_STAFF[[#This Row],[Type]]="Employee",Reference!N$6,IF(OR(PROGRAM1_STAFF[[#This Row],[Type]]="Contractor",PROGRAM1_STAFF[[#This Row],[Type]]="SOW"),Reference!N$7,0))</f>
        <v>168</v>
      </c>
      <c r="X42" s="25">
        <f>IF(PROGRAM1_STAFF[[#This Row],[Type]]="Employee",Reference!O$6,IF(OR(PROGRAM1_STAFF[[#This Row],[Type]]="Contractor",PROGRAM1_STAFF[[#This Row],[Type]]="SOW"),Reference!O$7,0))</f>
        <v>184</v>
      </c>
      <c r="Y42" s="129">
        <f>SUM(PROGRAM1_STAFF[[#This Row],[Jan-26]:[Dec-26]])</f>
        <v>2088</v>
      </c>
      <c r="Z42" s="7">
        <f>PROGRAM1_STAFF[[#This Row],[Rate]]*PROGRAM1_STAFF[[#This Row],[Total Hours]]</f>
        <v>198360</v>
      </c>
      <c r="AA42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42" s="24" t="str" cm="1">
        <f t="array" ref="AB42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42" s="24" t="str" cm="1">
        <f t="array" ref="AC42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42" s="24" t="str" cm="1">
        <f t="array" ref="AD42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42" s="24" t="str" cm="1">
        <f t="array" ref="AE42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42" s="24" t="str" cm="1">
        <f t="array" ref="AF42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42" s="24" t="str" cm="1">
        <f t="array" ref="AG42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42" s="24" t="str" cm="1">
        <f t="array" ref="AH42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42" s="24" t="str" cm="1">
        <f t="array" ref="AI42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42" s="24" t="str" cm="1">
        <f t="array" ref="AJ42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42" s="24" t="str" cm="1">
        <f t="array" ref="AK42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42" s="24" t="str" cm="1">
        <f t="array" ref="AL42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43" spans="1:38" x14ac:dyDescent="0.25">
      <c r="A43" s="8" t="str">
        <f t="shared" si="2"/>
        <v>Program 1</v>
      </c>
      <c r="B43" t="s">
        <v>17</v>
      </c>
      <c r="C43" t="s">
        <v>176</v>
      </c>
      <c r="D43" s="24" t="s">
        <v>8</v>
      </c>
      <c r="E43" s="24"/>
      <c r="F43" t="s">
        <v>143</v>
      </c>
      <c r="G43" t="s">
        <v>142</v>
      </c>
      <c r="H43" t="s">
        <v>68</v>
      </c>
      <c r="I43" s="29">
        <v>41673</v>
      </c>
      <c r="J43" s="29"/>
      <c r="K43"/>
      <c r="L43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95</v>
      </c>
      <c r="M43" s="25">
        <f>IF(PROGRAM1_STAFF[[#This Row],[Type]]="Employee",Reference!D$6,IF(OR(PROGRAM1_STAFF[[#This Row],[Type]]="Contractor",PROGRAM1_STAFF[[#This Row],[Type]]="SOW"),Reference!D$7,0))</f>
        <v>176</v>
      </c>
      <c r="N43" s="25">
        <f>IF(PROGRAM1_STAFF[[#This Row],[Type]]="Employee",Reference!E$6,IF(OR(PROGRAM1_STAFF[[#This Row],[Type]]="Contractor",PROGRAM1_STAFF[[#This Row],[Type]]="SOW"),Reference!E$7,0))</f>
        <v>160</v>
      </c>
      <c r="O43" s="25">
        <f>IF(PROGRAM1_STAFF[[#This Row],[Type]]="Employee",Reference!F$6,IF(OR(PROGRAM1_STAFF[[#This Row],[Type]]="Contractor",PROGRAM1_STAFF[[#This Row],[Type]]="SOW"),Reference!F$7,0))</f>
        <v>176</v>
      </c>
      <c r="P43" s="25">
        <f>IF(PROGRAM1_STAFF[[#This Row],[Type]]="Employee",Reference!G$6,IF(OR(PROGRAM1_STAFF[[#This Row],[Type]]="Contractor",PROGRAM1_STAFF[[#This Row],[Type]]="SOW"),Reference!G$7,0))</f>
        <v>176</v>
      </c>
      <c r="Q43" s="25">
        <f>IF(PROGRAM1_STAFF[[#This Row],[Type]]="Employee",Reference!H$6,IF(OR(PROGRAM1_STAFF[[#This Row],[Type]]="Contractor",PROGRAM1_STAFF[[#This Row],[Type]]="SOW"),Reference!H$7,0))</f>
        <v>168</v>
      </c>
      <c r="R43" s="25">
        <f>IF(PROGRAM1_STAFF[[#This Row],[Type]]="Employee",Reference!I$6,IF(OR(PROGRAM1_STAFF[[#This Row],[Type]]="Contractor",PROGRAM1_STAFF[[#This Row],[Type]]="SOW"),Reference!I$7,0))</f>
        <v>176</v>
      </c>
      <c r="S43" s="25">
        <f>IF(PROGRAM1_STAFF[[#This Row],[Type]]="Employee",Reference!J$6,IF(OR(PROGRAM1_STAFF[[#This Row],[Type]]="Contractor",PROGRAM1_STAFF[[#This Row],[Type]]="SOW"),Reference!J$7,0))</f>
        <v>184</v>
      </c>
      <c r="T43" s="25">
        <f>IF(PROGRAM1_STAFF[[#This Row],[Type]]="Employee",Reference!K$6,IF(OR(PROGRAM1_STAFF[[#This Row],[Type]]="Contractor",PROGRAM1_STAFF[[#This Row],[Type]]="SOW"),Reference!K$7,0))</f>
        <v>168</v>
      </c>
      <c r="U43" s="25">
        <f>IF(PROGRAM1_STAFF[[#This Row],[Type]]="Employee",Reference!L$6,IF(OR(PROGRAM1_STAFF[[#This Row],[Type]]="Contractor",PROGRAM1_STAFF[[#This Row],[Type]]="SOW"),Reference!L$7,0))</f>
        <v>176</v>
      </c>
      <c r="V43" s="25">
        <f>IF(PROGRAM1_STAFF[[#This Row],[Type]]="Employee",Reference!M$6,IF(OR(PROGRAM1_STAFF[[#This Row],[Type]]="Contractor",PROGRAM1_STAFF[[#This Row],[Type]]="SOW"),Reference!M$7,0))</f>
        <v>176</v>
      </c>
      <c r="W43" s="25">
        <f>IF(PROGRAM1_STAFF[[#This Row],[Type]]="Employee",Reference!N$6,IF(OR(PROGRAM1_STAFF[[#This Row],[Type]]="Contractor",PROGRAM1_STAFF[[#This Row],[Type]]="SOW"),Reference!N$7,0))</f>
        <v>168</v>
      </c>
      <c r="X43" s="25">
        <f>IF(PROGRAM1_STAFF[[#This Row],[Type]]="Employee",Reference!O$6,IF(OR(PROGRAM1_STAFF[[#This Row],[Type]]="Contractor",PROGRAM1_STAFF[[#This Row],[Type]]="SOW"),Reference!O$7,0))</f>
        <v>184</v>
      </c>
      <c r="Y43" s="129">
        <f>SUM(PROGRAM1_STAFF[[#This Row],[Jan-26]:[Dec-26]])</f>
        <v>2088</v>
      </c>
      <c r="Z43" s="7">
        <f>PROGRAM1_STAFF[[#This Row],[Rate]]*PROGRAM1_STAFF[[#This Row],[Total Hours]]</f>
        <v>198360</v>
      </c>
      <c r="AA43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43" s="24" t="str" cm="1">
        <f t="array" ref="AB43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43" s="24" t="str" cm="1">
        <f t="array" ref="AC43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43" s="24" t="str" cm="1">
        <f t="array" ref="AD43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43" s="24" t="str" cm="1">
        <f t="array" ref="AE43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43" s="24" t="str" cm="1">
        <f t="array" ref="AF43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43" s="24" t="str" cm="1">
        <f t="array" ref="AG43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43" s="24" t="str" cm="1">
        <f t="array" ref="AH43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43" s="24" t="str" cm="1">
        <f t="array" ref="AI43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43" s="24" t="str" cm="1">
        <f t="array" ref="AJ43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43" s="24" t="str" cm="1">
        <f t="array" ref="AK43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43" s="24" t="str" cm="1">
        <f t="array" ref="AL43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44" spans="1:38" x14ac:dyDescent="0.25">
      <c r="A44" s="8" t="str">
        <f t="shared" si="2"/>
        <v>Program 1</v>
      </c>
      <c r="B44" t="s">
        <v>53</v>
      </c>
      <c r="C44" t="s">
        <v>131</v>
      </c>
      <c r="D44" s="24" t="s">
        <v>8</v>
      </c>
      <c r="E44" s="24" t="s">
        <v>6</v>
      </c>
      <c r="F44" t="s">
        <v>150</v>
      </c>
      <c r="G44" t="s">
        <v>142</v>
      </c>
      <c r="H44" t="s">
        <v>68</v>
      </c>
      <c r="I44" s="29">
        <v>43347</v>
      </c>
      <c r="J44" s="29"/>
      <c r="K44"/>
      <c r="L44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95</v>
      </c>
      <c r="M44" s="25">
        <f>IF(PROGRAM1_STAFF[[#This Row],[Type]]="Employee",Reference!D$6,IF(OR(PROGRAM1_STAFF[[#This Row],[Type]]="Contractor",PROGRAM1_STAFF[[#This Row],[Type]]="SOW"),Reference!D$7,0))</f>
        <v>176</v>
      </c>
      <c r="N44" s="25">
        <f>IF(PROGRAM1_STAFF[[#This Row],[Type]]="Employee",Reference!E$6,IF(OR(PROGRAM1_STAFF[[#This Row],[Type]]="Contractor",PROGRAM1_STAFF[[#This Row],[Type]]="SOW"),Reference!E$7,0))</f>
        <v>160</v>
      </c>
      <c r="O44" s="25">
        <f>IF(PROGRAM1_STAFF[[#This Row],[Type]]="Employee",Reference!F$6,IF(OR(PROGRAM1_STAFF[[#This Row],[Type]]="Contractor",PROGRAM1_STAFF[[#This Row],[Type]]="SOW"),Reference!F$7,0))</f>
        <v>176</v>
      </c>
      <c r="P44" s="25"/>
      <c r="Q44" s="25"/>
      <c r="R44" s="25"/>
      <c r="S44" s="25"/>
      <c r="T44" s="25"/>
      <c r="U44" s="25"/>
      <c r="V44" s="25"/>
      <c r="W44" s="25"/>
      <c r="X44" s="25"/>
      <c r="Y44" s="129">
        <f>SUM(PROGRAM1_STAFF[[#This Row],[Jan-26]:[Dec-26]])</f>
        <v>512</v>
      </c>
      <c r="Z44" s="7">
        <f>PROGRAM1_STAFF[[#This Row],[Rate]]*PROGRAM1_STAFF[[#This Row],[Total Hours]]</f>
        <v>48640</v>
      </c>
      <c r="AA44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44" s="24" t="str" cm="1">
        <f t="array" ref="AB44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44" s="24" t="str" cm="1">
        <f t="array" ref="AC44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44" s="24" t="str" cm="1">
        <f t="array" ref="AD44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>Transfer Out</v>
      </c>
      <c r="AE44" s="24" t="str" cm="1">
        <f t="array" ref="AE44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44" s="24" t="str" cm="1">
        <f t="array" ref="AF44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44" s="24" t="str" cm="1">
        <f t="array" ref="AG44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44" s="24" t="str" cm="1">
        <f t="array" ref="AH44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44" s="24" t="str" cm="1">
        <f t="array" ref="AI44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44" s="24" t="str" cm="1">
        <f t="array" ref="AJ44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44" s="24" t="str" cm="1">
        <f t="array" ref="AK44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44" s="24" t="str" cm="1">
        <f t="array" ref="AL44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45" spans="1:38" x14ac:dyDescent="0.25">
      <c r="A45" s="8" t="str">
        <f t="shared" si="2"/>
        <v>Program 1</v>
      </c>
      <c r="B45" t="s">
        <v>38</v>
      </c>
      <c r="C45" t="s">
        <v>128</v>
      </c>
      <c r="D45" s="24" t="s">
        <v>9</v>
      </c>
      <c r="E45" s="24"/>
      <c r="F45" t="s">
        <v>148</v>
      </c>
      <c r="G45" t="s">
        <v>145</v>
      </c>
      <c r="H45" t="s">
        <v>68</v>
      </c>
      <c r="I45" s="30">
        <v>39449</v>
      </c>
      <c r="J45" s="29"/>
      <c r="K45" t="s">
        <v>173</v>
      </c>
      <c r="L45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65</v>
      </c>
      <c r="M45" s="25">
        <f>IF(PROGRAM1_STAFF[[#This Row],[Type]]="Employee",Reference!D$6,IF(OR(PROGRAM1_STAFF[[#This Row],[Type]]="Contractor",PROGRAM1_STAFF[[#This Row],[Type]]="SOW"),Reference!D$7,0))</f>
        <v>160</v>
      </c>
      <c r="N45" s="25">
        <f>IF(PROGRAM1_STAFF[[#This Row],[Type]]="Employee",Reference!E$6,IF(OR(PROGRAM1_STAFF[[#This Row],[Type]]="Contractor",PROGRAM1_STAFF[[#This Row],[Type]]="SOW"),Reference!E$7,0))</f>
        <v>152</v>
      </c>
      <c r="O45" s="25">
        <f>IF(PROGRAM1_STAFF[[#This Row],[Type]]="Employee",Reference!F$6,IF(OR(PROGRAM1_STAFF[[#This Row],[Type]]="Contractor",PROGRAM1_STAFF[[#This Row],[Type]]="SOW"),Reference!F$7,0))</f>
        <v>176</v>
      </c>
      <c r="P45" s="25">
        <f>IF(PROGRAM1_STAFF[[#This Row],[Type]]="Employee",Reference!G$6,IF(OR(PROGRAM1_STAFF[[#This Row],[Type]]="Contractor",PROGRAM1_STAFF[[#This Row],[Type]]="SOW"),Reference!G$7,0))</f>
        <v>176</v>
      </c>
      <c r="Q45" s="25">
        <f>IF(PROGRAM1_STAFF[[#This Row],[Type]]="Employee",Reference!H$6,IF(OR(PROGRAM1_STAFF[[#This Row],[Type]]="Contractor",PROGRAM1_STAFF[[#This Row],[Type]]="SOW"),Reference!H$7,0))</f>
        <v>160</v>
      </c>
      <c r="R45" s="25">
        <f>IF(PROGRAM1_STAFF[[#This Row],[Type]]="Employee",Reference!I$6,IF(OR(PROGRAM1_STAFF[[#This Row],[Type]]="Contractor",PROGRAM1_STAFF[[#This Row],[Type]]="SOW"),Reference!I$7,0))</f>
        <v>168</v>
      </c>
      <c r="S45" s="25">
        <f>IF(PROGRAM1_STAFF[[#This Row],[Type]]="Employee",Reference!J$6,IF(OR(PROGRAM1_STAFF[[#This Row],[Type]]="Contractor",PROGRAM1_STAFF[[#This Row],[Type]]="SOW"),Reference!J$7,0))</f>
        <v>176</v>
      </c>
      <c r="T45" s="25">
        <f>IF(PROGRAM1_STAFF[[#This Row],[Type]]="Employee",Reference!K$6,IF(OR(PROGRAM1_STAFF[[#This Row],[Type]]="Contractor",PROGRAM1_STAFF[[#This Row],[Type]]="SOW"),Reference!K$7,0))</f>
        <v>168</v>
      </c>
      <c r="U45" s="25">
        <f>IF(PROGRAM1_STAFF[[#This Row],[Type]]="Employee",Reference!L$6,IF(OR(PROGRAM1_STAFF[[#This Row],[Type]]="Contractor",PROGRAM1_STAFF[[#This Row],[Type]]="SOW"),Reference!L$7,0))</f>
        <v>168</v>
      </c>
      <c r="V45" s="25">
        <f>IF(PROGRAM1_STAFF[[#This Row],[Type]]="Employee",Reference!M$6,IF(OR(PROGRAM1_STAFF[[#This Row],[Type]]="Contractor",PROGRAM1_STAFF[[#This Row],[Type]]="SOW"),Reference!M$7,0))</f>
        <v>176</v>
      </c>
      <c r="W45" s="25">
        <f>IF(PROGRAM1_STAFF[[#This Row],[Type]]="Employee",Reference!N$6,IF(OR(PROGRAM1_STAFF[[#This Row],[Type]]="Contractor",PROGRAM1_STAFF[[#This Row],[Type]]="SOW"),Reference!N$7,0))</f>
        <v>160</v>
      </c>
      <c r="X45" s="25">
        <f>IF(PROGRAM1_STAFF[[#This Row],[Type]]="Employee",Reference!O$6,IF(OR(PROGRAM1_STAFF[[#This Row],[Type]]="Contractor",PROGRAM1_STAFF[[#This Row],[Type]]="SOW"),Reference!O$7,0))</f>
        <v>176</v>
      </c>
      <c r="Y45" s="129">
        <f>SUM(PROGRAM1_STAFF[[#This Row],[Jan-26]:[Dec-26]])</f>
        <v>2016</v>
      </c>
      <c r="Z45" s="7">
        <f>PROGRAM1_STAFF[[#This Row],[Rate]]*PROGRAM1_STAFF[[#This Row],[Total Hours]]</f>
        <v>131040</v>
      </c>
      <c r="AA45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45" s="24" t="str" cm="1">
        <f t="array" ref="AB45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45" s="24" t="str" cm="1">
        <f t="array" ref="AC45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45" s="24" t="str" cm="1">
        <f t="array" ref="AD45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45" s="24" t="str" cm="1">
        <f t="array" ref="AE45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45" s="24" t="str" cm="1">
        <f t="array" ref="AF45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45" s="24" t="str" cm="1">
        <f t="array" ref="AG45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45" s="24" t="str" cm="1">
        <f t="array" ref="AH45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45" s="24" t="str" cm="1">
        <f t="array" ref="AI45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45" s="24" t="str" cm="1">
        <f t="array" ref="AJ45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45" s="24" t="str" cm="1">
        <f t="array" ref="AK45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45" s="24" t="str" cm="1">
        <f t="array" ref="AL45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46" spans="1:38" x14ac:dyDescent="0.25">
      <c r="A46" s="8" t="str">
        <f t="shared" si="2"/>
        <v>Program 1</v>
      </c>
      <c r="B46" t="s">
        <v>48</v>
      </c>
      <c r="C46" t="s">
        <v>131</v>
      </c>
      <c r="D46" s="24" t="s">
        <v>9</v>
      </c>
      <c r="E46" s="24" t="s">
        <v>6</v>
      </c>
      <c r="F46" t="s">
        <v>137</v>
      </c>
      <c r="G46" t="s">
        <v>138</v>
      </c>
      <c r="H46" t="s">
        <v>69</v>
      </c>
      <c r="I46" s="29">
        <v>39307</v>
      </c>
      <c r="J46" s="29"/>
      <c r="K46" t="s">
        <v>175</v>
      </c>
      <c r="L46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25</v>
      </c>
      <c r="M46" s="25">
        <f>IF(PROGRAM1_STAFF[[#This Row],[Type]]="Employee",Reference!D$6,IF(OR(PROGRAM1_STAFF[[#This Row],[Type]]="Contractor",PROGRAM1_STAFF[[#This Row],[Type]]="SOW"),Reference!D$7,0))</f>
        <v>160</v>
      </c>
      <c r="N46" s="25">
        <f>IF(PROGRAM1_STAFF[[#This Row],[Type]]="Employee",Reference!E$6,IF(OR(PROGRAM1_STAFF[[#This Row],[Type]]="Contractor",PROGRAM1_STAFF[[#This Row],[Type]]="SOW"),Reference!E$7,0))</f>
        <v>152</v>
      </c>
      <c r="O46" s="25">
        <f>IF(PROGRAM1_STAFF[[#This Row],[Type]]="Employee",Reference!F$6,IF(OR(PROGRAM1_STAFF[[#This Row],[Type]]="Contractor",PROGRAM1_STAFF[[#This Row],[Type]]="SOW"),Reference!F$7,0))</f>
        <v>176</v>
      </c>
      <c r="P46" s="25">
        <f>IF(PROGRAM1_STAFF[[#This Row],[Type]]="Employee",Reference!G$6,IF(OR(PROGRAM1_STAFF[[#This Row],[Type]]="Contractor",PROGRAM1_STAFF[[#This Row],[Type]]="SOW"),Reference!G$7,0))</f>
        <v>176</v>
      </c>
      <c r="Q46" s="25"/>
      <c r="R46" s="25"/>
      <c r="S46" s="25"/>
      <c r="T46" s="25"/>
      <c r="U46" s="25"/>
      <c r="V46" s="25"/>
      <c r="W46" s="25"/>
      <c r="X46" s="25"/>
      <c r="Y46" s="129">
        <f>SUM(PROGRAM1_STAFF[[#This Row],[Jan-26]:[Dec-26]])</f>
        <v>664</v>
      </c>
      <c r="Z46" s="7">
        <f>PROGRAM1_STAFF[[#This Row],[Rate]]*PROGRAM1_STAFF[[#This Row],[Total Hours]]</f>
        <v>16600</v>
      </c>
      <c r="AA46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46" s="24" t="str" cm="1">
        <f t="array" ref="AB46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46" s="24" t="str" cm="1">
        <f t="array" ref="AC46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46" s="24" t="str" cm="1">
        <f t="array" ref="AD46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46" s="24" t="str" cm="1">
        <f t="array" ref="AE46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>Transfer Out</v>
      </c>
      <c r="AF46" s="24" t="str" cm="1">
        <f t="array" ref="AF46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46" s="24" t="str" cm="1">
        <f t="array" ref="AG46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46" s="24" t="str" cm="1">
        <f t="array" ref="AH46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46" s="24" t="str" cm="1">
        <f t="array" ref="AI46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46" s="24" t="str" cm="1">
        <f t="array" ref="AJ46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46" s="24" t="str" cm="1">
        <f t="array" ref="AK46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46" s="24" t="str" cm="1">
        <f t="array" ref="AL46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47" spans="1:38" x14ac:dyDescent="0.25">
      <c r="A47" s="8" t="str">
        <f t="shared" si="2"/>
        <v>Program 1</v>
      </c>
      <c r="B47" t="s">
        <v>46</v>
      </c>
      <c r="C47" t="s">
        <v>129</v>
      </c>
      <c r="D47" s="24" t="s">
        <v>8</v>
      </c>
      <c r="E47" s="25" t="s">
        <v>6</v>
      </c>
      <c r="F47" t="s">
        <v>149</v>
      </c>
      <c r="G47" t="s">
        <v>145</v>
      </c>
      <c r="H47" t="s">
        <v>68</v>
      </c>
      <c r="I47" s="29">
        <v>45943</v>
      </c>
      <c r="J47" s="29"/>
      <c r="K47"/>
      <c r="L47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95</v>
      </c>
      <c r="M47" s="25">
        <f>IF(PROGRAM1_STAFF[[#This Row],[Type]]="Employee",Reference!D$6,IF(OR(PROGRAM1_STAFF[[#This Row],[Type]]="Contractor",PROGRAM1_STAFF[[#This Row],[Type]]="SOW"),Reference!D$7,0))</f>
        <v>176</v>
      </c>
      <c r="N47" s="25">
        <f>IF(PROGRAM1_STAFF[[#This Row],[Type]]="Employee",Reference!E$6,IF(OR(PROGRAM1_STAFF[[#This Row],[Type]]="Contractor",PROGRAM1_STAFF[[#This Row],[Type]]="SOW"),Reference!E$7,0))</f>
        <v>160</v>
      </c>
      <c r="O47" s="25">
        <f>IF(PROGRAM1_STAFF[[#This Row],[Type]]="Employee",Reference!F$6,IF(OR(PROGRAM1_STAFF[[#This Row],[Type]]="Contractor",PROGRAM1_STAFF[[#This Row],[Type]]="SOW"),Reference!F$7,0))</f>
        <v>176</v>
      </c>
      <c r="P47" s="25"/>
      <c r="Q47" s="25"/>
      <c r="R47" s="25"/>
      <c r="S47" s="25"/>
      <c r="T47" s="25"/>
      <c r="U47" s="25"/>
      <c r="V47" s="25"/>
      <c r="W47" s="25"/>
      <c r="X47" s="25"/>
      <c r="Y47" s="129">
        <f>SUM(PROGRAM1_STAFF[[#This Row],[Jan-26]:[Dec-26]])</f>
        <v>512</v>
      </c>
      <c r="Z47" s="7">
        <f>PROGRAM1_STAFF[[#This Row],[Rate]]*PROGRAM1_STAFF[[#This Row],[Total Hours]]</f>
        <v>48640</v>
      </c>
      <c r="AA47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47" s="24" t="str" cm="1">
        <f t="array" ref="AB47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47" s="24" t="str" cm="1">
        <f t="array" ref="AC47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47" s="24" t="str" cm="1">
        <f t="array" ref="AD47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>Transfer Out</v>
      </c>
      <c r="AE47" s="24" t="str" cm="1">
        <f t="array" ref="AE47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47" s="24" t="str" cm="1">
        <f t="array" ref="AF47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47" s="24" t="str" cm="1">
        <f t="array" ref="AG47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47" s="24" t="str" cm="1">
        <f t="array" ref="AH47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47" s="24" t="str" cm="1">
        <f t="array" ref="AI47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47" s="24" t="str" cm="1">
        <f t="array" ref="AJ47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47" s="24" t="str" cm="1">
        <f t="array" ref="AK47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47" s="24" t="str" cm="1">
        <f t="array" ref="AL47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48" spans="1:38" x14ac:dyDescent="0.25">
      <c r="A48" s="8" t="str">
        <f t="shared" si="2"/>
        <v>Program 1</v>
      </c>
      <c r="B48" t="s">
        <v>36</v>
      </c>
      <c r="C48" t="s">
        <v>129</v>
      </c>
      <c r="D48" s="24" t="s">
        <v>8</v>
      </c>
      <c r="E48" s="24"/>
      <c r="F48" t="s">
        <v>136</v>
      </c>
      <c r="G48" t="s">
        <v>135</v>
      </c>
      <c r="H48" t="s">
        <v>69</v>
      </c>
      <c r="I48" s="30">
        <v>45110</v>
      </c>
      <c r="J48" s="29"/>
      <c r="K48"/>
      <c r="L48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35</v>
      </c>
      <c r="M48" s="25">
        <f>IF(PROGRAM1_STAFF[[#This Row],[Type]]="Employee",Reference!D$6,IF(OR(PROGRAM1_STAFF[[#This Row],[Type]]="Contractor",PROGRAM1_STAFF[[#This Row],[Type]]="SOW"),Reference!D$7,0))</f>
        <v>176</v>
      </c>
      <c r="N48" s="25">
        <f>IF(PROGRAM1_STAFF[[#This Row],[Type]]="Employee",Reference!E$6,IF(OR(PROGRAM1_STAFF[[#This Row],[Type]]="Contractor",PROGRAM1_STAFF[[#This Row],[Type]]="SOW"),Reference!E$7,0))</f>
        <v>160</v>
      </c>
      <c r="O48" s="25">
        <f>IF(PROGRAM1_STAFF[[#This Row],[Type]]="Employee",Reference!F$6,IF(OR(PROGRAM1_STAFF[[#This Row],[Type]]="Contractor",PROGRAM1_STAFF[[#This Row],[Type]]="SOW"),Reference!F$7,0))</f>
        <v>176</v>
      </c>
      <c r="P48" s="25">
        <f>IF(PROGRAM1_STAFF[[#This Row],[Type]]="Employee",Reference!G$6,IF(OR(PROGRAM1_STAFF[[#This Row],[Type]]="Contractor",PROGRAM1_STAFF[[#This Row],[Type]]="SOW"),Reference!G$7,0))</f>
        <v>176</v>
      </c>
      <c r="Q48" s="25">
        <f>IF(PROGRAM1_STAFF[[#This Row],[Type]]="Employee",Reference!H$6,IF(OR(PROGRAM1_STAFF[[#This Row],[Type]]="Contractor",PROGRAM1_STAFF[[#This Row],[Type]]="SOW"),Reference!H$7,0))</f>
        <v>168</v>
      </c>
      <c r="R48" s="25">
        <f>IF(PROGRAM1_STAFF[[#This Row],[Type]]="Employee",Reference!I$6,IF(OR(PROGRAM1_STAFF[[#This Row],[Type]]="Contractor",PROGRAM1_STAFF[[#This Row],[Type]]="SOW"),Reference!I$7,0))</f>
        <v>176</v>
      </c>
      <c r="S48" s="25">
        <f>IF(PROGRAM1_STAFF[[#This Row],[Type]]="Employee",Reference!J$6,IF(OR(PROGRAM1_STAFF[[#This Row],[Type]]="Contractor",PROGRAM1_STAFF[[#This Row],[Type]]="SOW"),Reference!J$7,0))</f>
        <v>184</v>
      </c>
      <c r="T48" s="25">
        <f>IF(PROGRAM1_STAFF[[#This Row],[Type]]="Employee",Reference!K$6,IF(OR(PROGRAM1_STAFF[[#This Row],[Type]]="Contractor",PROGRAM1_STAFF[[#This Row],[Type]]="SOW"),Reference!K$7,0))</f>
        <v>168</v>
      </c>
      <c r="U48" s="25">
        <f>IF(PROGRAM1_STAFF[[#This Row],[Type]]="Employee",Reference!L$6,IF(OR(PROGRAM1_STAFF[[#This Row],[Type]]="Contractor",PROGRAM1_STAFF[[#This Row],[Type]]="SOW"),Reference!L$7,0))</f>
        <v>176</v>
      </c>
      <c r="V48" s="25">
        <f>IF(PROGRAM1_STAFF[[#This Row],[Type]]="Employee",Reference!M$6,IF(OR(PROGRAM1_STAFF[[#This Row],[Type]]="Contractor",PROGRAM1_STAFF[[#This Row],[Type]]="SOW"),Reference!M$7,0))</f>
        <v>176</v>
      </c>
      <c r="W48" s="25">
        <f>IF(PROGRAM1_STAFF[[#This Row],[Type]]="Employee",Reference!N$6,IF(OR(PROGRAM1_STAFF[[#This Row],[Type]]="Contractor",PROGRAM1_STAFF[[#This Row],[Type]]="SOW"),Reference!N$7,0))</f>
        <v>168</v>
      </c>
      <c r="X48" s="25">
        <f>IF(PROGRAM1_STAFF[[#This Row],[Type]]="Employee",Reference!O$6,IF(OR(PROGRAM1_STAFF[[#This Row],[Type]]="Contractor",PROGRAM1_STAFF[[#This Row],[Type]]="SOW"),Reference!O$7,0))</f>
        <v>184</v>
      </c>
      <c r="Y48" s="129">
        <f>SUM(PROGRAM1_STAFF[[#This Row],[Jan-26]:[Dec-26]])</f>
        <v>2088</v>
      </c>
      <c r="Z48" s="7">
        <f>PROGRAM1_STAFF[[#This Row],[Rate]]*PROGRAM1_STAFF[[#This Row],[Total Hours]]</f>
        <v>73080</v>
      </c>
      <c r="AA48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48" s="24" t="str" cm="1">
        <f t="array" ref="AB48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48" s="24" t="str" cm="1">
        <f t="array" ref="AC48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48" s="24" t="str" cm="1">
        <f t="array" ref="AD48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48" s="24" t="str" cm="1">
        <f t="array" ref="AE48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48" s="24" t="str" cm="1">
        <f t="array" ref="AF48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48" s="24" t="str" cm="1">
        <f t="array" ref="AG48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48" s="24" t="str" cm="1">
        <f t="array" ref="AH48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48" s="24" t="str" cm="1">
        <f t="array" ref="AI48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48" s="24" t="str" cm="1">
        <f t="array" ref="AJ48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48" s="24" t="str" cm="1">
        <f t="array" ref="AK48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48" s="24" t="str" cm="1">
        <f t="array" ref="AL48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49" spans="1:38" x14ac:dyDescent="0.25">
      <c r="A49" s="8" t="str">
        <f t="shared" si="2"/>
        <v>Program 1</v>
      </c>
      <c r="B49" t="s">
        <v>31</v>
      </c>
      <c r="C49" t="s">
        <v>73</v>
      </c>
      <c r="D49" s="24" t="s">
        <v>9</v>
      </c>
      <c r="E49" s="24" t="s">
        <v>5</v>
      </c>
      <c r="F49" t="s">
        <v>152</v>
      </c>
      <c r="G49" t="s">
        <v>151</v>
      </c>
      <c r="H49" t="s">
        <v>68</v>
      </c>
      <c r="I49" s="30">
        <v>46085</v>
      </c>
      <c r="J49" s="29"/>
      <c r="K49" t="s">
        <v>175</v>
      </c>
      <c r="L49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65</v>
      </c>
      <c r="M49" s="25"/>
      <c r="N49" s="25"/>
      <c r="O49" s="25">
        <f>IF(PROGRAM1_STAFF[[#This Row],[Type]]="Employee",Reference!F$6,IF(OR(PROGRAM1_STAFF[[#This Row],[Type]]="Contractor",PROGRAM1_STAFF[[#This Row],[Type]]="SOW"),Reference!F$7,0))</f>
        <v>176</v>
      </c>
      <c r="P49" s="25">
        <f>IF(PROGRAM1_STAFF[[#This Row],[Type]]="Employee",Reference!G$6,IF(OR(PROGRAM1_STAFF[[#This Row],[Type]]="Contractor",PROGRAM1_STAFF[[#This Row],[Type]]="SOW"),Reference!G$7,0))</f>
        <v>176</v>
      </c>
      <c r="Q49" s="25">
        <f>IF(PROGRAM1_STAFF[[#This Row],[Type]]="Employee",Reference!H$6,IF(OR(PROGRAM1_STAFF[[#This Row],[Type]]="Contractor",PROGRAM1_STAFF[[#This Row],[Type]]="SOW"),Reference!H$7,0))</f>
        <v>160</v>
      </c>
      <c r="R49" s="25">
        <f>IF(PROGRAM1_STAFF[[#This Row],[Type]]="Employee",Reference!I$6,IF(OR(PROGRAM1_STAFF[[#This Row],[Type]]="Contractor",PROGRAM1_STAFF[[#This Row],[Type]]="SOW"),Reference!I$7,0))</f>
        <v>168</v>
      </c>
      <c r="S49" s="25">
        <f>IF(PROGRAM1_STAFF[[#This Row],[Type]]="Employee",Reference!J$6,IF(OR(PROGRAM1_STAFF[[#This Row],[Type]]="Contractor",PROGRAM1_STAFF[[#This Row],[Type]]="SOW"),Reference!J$7,0))</f>
        <v>176</v>
      </c>
      <c r="T49" s="25">
        <f>IF(PROGRAM1_STAFF[[#This Row],[Type]]="Employee",Reference!K$6,IF(OR(PROGRAM1_STAFF[[#This Row],[Type]]="Contractor",PROGRAM1_STAFF[[#This Row],[Type]]="SOW"),Reference!K$7,0))</f>
        <v>168</v>
      </c>
      <c r="U49" s="25">
        <f>IF(PROGRAM1_STAFF[[#This Row],[Type]]="Employee",Reference!L$6,IF(OR(PROGRAM1_STAFF[[#This Row],[Type]]="Contractor",PROGRAM1_STAFF[[#This Row],[Type]]="SOW"),Reference!L$7,0))</f>
        <v>168</v>
      </c>
      <c r="V49" s="25">
        <f>IF(PROGRAM1_STAFF[[#This Row],[Type]]="Employee",Reference!M$6,IF(OR(PROGRAM1_STAFF[[#This Row],[Type]]="Contractor",PROGRAM1_STAFF[[#This Row],[Type]]="SOW"),Reference!M$7,0))</f>
        <v>176</v>
      </c>
      <c r="W49" s="25">
        <f>IF(PROGRAM1_STAFF[[#This Row],[Type]]="Employee",Reference!N$6,IF(OR(PROGRAM1_STAFF[[#This Row],[Type]]="Contractor",PROGRAM1_STAFF[[#This Row],[Type]]="SOW"),Reference!N$7,0))</f>
        <v>160</v>
      </c>
      <c r="X49" s="25">
        <f>IF(PROGRAM1_STAFF[[#This Row],[Type]]="Employee",Reference!O$6,IF(OR(PROGRAM1_STAFF[[#This Row],[Type]]="Contractor",PROGRAM1_STAFF[[#This Row],[Type]]="SOW"),Reference!O$7,0))</f>
        <v>176</v>
      </c>
      <c r="Y49" s="129">
        <f>SUM(PROGRAM1_STAFF[[#This Row],[Jan-26]:[Dec-26]])</f>
        <v>1704</v>
      </c>
      <c r="Z49" s="7">
        <f>PROGRAM1_STAFF[[#This Row],[Rate]]*PROGRAM1_STAFF[[#This Row],[Total Hours]]</f>
        <v>110760</v>
      </c>
      <c r="AA49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49" s="24" t="str" cm="1">
        <f t="array" ref="AB49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49" s="24" t="str" cm="1">
        <f t="array" ref="AC49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>New Hire</v>
      </c>
      <c r="AD49" s="24" t="str" cm="1">
        <f t="array" ref="AD49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49" s="24" t="str" cm="1">
        <f t="array" ref="AE49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49" s="24" t="str" cm="1">
        <f t="array" ref="AF49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49" s="24" t="str" cm="1">
        <f t="array" ref="AG49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49" s="24" t="str" cm="1">
        <f t="array" ref="AH49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49" s="24" t="str" cm="1">
        <f t="array" ref="AI49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49" s="24" t="str" cm="1">
        <f t="array" ref="AJ49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49" s="24" t="str" cm="1">
        <f t="array" ref="AK49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49" s="24" t="str" cm="1">
        <f t="array" ref="AL49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50" spans="1:38" x14ac:dyDescent="0.25">
      <c r="A50" s="8" t="str">
        <f t="shared" si="2"/>
        <v>Program 1</v>
      </c>
      <c r="B50" t="s">
        <v>27</v>
      </c>
      <c r="C50" t="s">
        <v>128</v>
      </c>
      <c r="D50" s="24" t="s">
        <v>9</v>
      </c>
      <c r="E50" s="24" t="s">
        <v>5</v>
      </c>
      <c r="F50" t="s">
        <v>137</v>
      </c>
      <c r="G50" t="s">
        <v>138</v>
      </c>
      <c r="H50" t="s">
        <v>69</v>
      </c>
      <c r="I50" s="30">
        <v>46042</v>
      </c>
      <c r="J50" s="29"/>
      <c r="K50" t="s">
        <v>175</v>
      </c>
      <c r="L50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25</v>
      </c>
      <c r="M50" s="25">
        <v>72</v>
      </c>
      <c r="N50" s="25">
        <f>IF(PROGRAM1_STAFF[[#This Row],[Type]]="Employee",Reference!E$6,IF(OR(PROGRAM1_STAFF[[#This Row],[Type]]="Contractor",PROGRAM1_STAFF[[#This Row],[Type]]="SOW"),Reference!E$7,0))</f>
        <v>152</v>
      </c>
      <c r="O50" s="25">
        <f>IF(PROGRAM1_STAFF[[#This Row],[Type]]="Employee",Reference!F$6,IF(OR(PROGRAM1_STAFF[[#This Row],[Type]]="Contractor",PROGRAM1_STAFF[[#This Row],[Type]]="SOW"),Reference!F$7,0))</f>
        <v>176</v>
      </c>
      <c r="P50" s="25">
        <f>IF(PROGRAM1_STAFF[[#This Row],[Type]]="Employee",Reference!G$6,IF(OR(PROGRAM1_STAFF[[#This Row],[Type]]="Contractor",PROGRAM1_STAFF[[#This Row],[Type]]="SOW"),Reference!G$7,0))</f>
        <v>176</v>
      </c>
      <c r="Q50" s="25">
        <f>IF(PROGRAM1_STAFF[[#This Row],[Type]]="Employee",Reference!H$6,IF(OR(PROGRAM1_STAFF[[#This Row],[Type]]="Contractor",PROGRAM1_STAFF[[#This Row],[Type]]="SOW"),Reference!H$7,0))</f>
        <v>160</v>
      </c>
      <c r="R50" s="25">
        <f>IF(PROGRAM1_STAFF[[#This Row],[Type]]="Employee",Reference!I$6,IF(OR(PROGRAM1_STAFF[[#This Row],[Type]]="Contractor",PROGRAM1_STAFF[[#This Row],[Type]]="SOW"),Reference!I$7,0))</f>
        <v>168</v>
      </c>
      <c r="S50" s="25">
        <f>IF(PROGRAM1_STAFF[[#This Row],[Type]]="Employee",Reference!J$6,IF(OR(PROGRAM1_STAFF[[#This Row],[Type]]="Contractor",PROGRAM1_STAFF[[#This Row],[Type]]="SOW"),Reference!J$7,0))</f>
        <v>176</v>
      </c>
      <c r="T50" s="25">
        <f>IF(PROGRAM1_STAFF[[#This Row],[Type]]="Employee",Reference!K$6,IF(OR(PROGRAM1_STAFF[[#This Row],[Type]]="Contractor",PROGRAM1_STAFF[[#This Row],[Type]]="SOW"),Reference!K$7,0))</f>
        <v>168</v>
      </c>
      <c r="U50" s="25">
        <f>IF(PROGRAM1_STAFF[[#This Row],[Type]]="Employee",Reference!L$6,IF(OR(PROGRAM1_STAFF[[#This Row],[Type]]="Contractor",PROGRAM1_STAFF[[#This Row],[Type]]="SOW"),Reference!L$7,0))</f>
        <v>168</v>
      </c>
      <c r="V50" s="25">
        <f>IF(PROGRAM1_STAFF[[#This Row],[Type]]="Employee",Reference!M$6,IF(OR(PROGRAM1_STAFF[[#This Row],[Type]]="Contractor",PROGRAM1_STAFF[[#This Row],[Type]]="SOW"),Reference!M$7,0))</f>
        <v>176</v>
      </c>
      <c r="W50" s="25">
        <f>IF(PROGRAM1_STAFF[[#This Row],[Type]]="Employee",Reference!N$6,IF(OR(PROGRAM1_STAFF[[#This Row],[Type]]="Contractor",PROGRAM1_STAFF[[#This Row],[Type]]="SOW"),Reference!N$7,0))</f>
        <v>160</v>
      </c>
      <c r="X50" s="25">
        <f>IF(PROGRAM1_STAFF[[#This Row],[Type]]="Employee",Reference!O$6,IF(OR(PROGRAM1_STAFF[[#This Row],[Type]]="Contractor",PROGRAM1_STAFF[[#This Row],[Type]]="SOW"),Reference!O$7,0))</f>
        <v>176</v>
      </c>
      <c r="Y50" s="129">
        <f>SUM(PROGRAM1_STAFF[[#This Row],[Jan-26]:[Dec-26]])</f>
        <v>1928</v>
      </c>
      <c r="Z50" s="7">
        <f>PROGRAM1_STAFF[[#This Row],[Rate]]*PROGRAM1_STAFF[[#This Row],[Total Hours]]</f>
        <v>48200</v>
      </c>
      <c r="AA50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>New Hire</v>
      </c>
      <c r="AB50" s="24" t="str" cm="1">
        <f t="array" ref="AB50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50" s="24" t="str" cm="1">
        <f t="array" ref="AC50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50" s="24" t="str" cm="1">
        <f t="array" ref="AD50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50" s="24" t="str" cm="1">
        <f t="array" ref="AE50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50" s="24" t="str" cm="1">
        <f t="array" ref="AF50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50" s="24" t="str" cm="1">
        <f t="array" ref="AG50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50" s="24" t="str" cm="1">
        <f t="array" ref="AH50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50" s="24" t="str" cm="1">
        <f t="array" ref="AI50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50" s="24" t="str" cm="1">
        <f t="array" ref="AJ50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50" s="24" t="str" cm="1">
        <f t="array" ref="AK50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50" s="24" t="str" cm="1">
        <f t="array" ref="AL50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51" spans="1:38" x14ac:dyDescent="0.25">
      <c r="A51" s="8" t="str">
        <f t="shared" si="2"/>
        <v>Program 1</v>
      </c>
      <c r="B51" t="s">
        <v>20</v>
      </c>
      <c r="C51" t="s">
        <v>168</v>
      </c>
      <c r="D51" s="24" t="s">
        <v>10</v>
      </c>
      <c r="E51" s="24"/>
      <c r="F51" t="s">
        <v>139</v>
      </c>
      <c r="G51" t="s">
        <v>141</v>
      </c>
      <c r="H51" t="s">
        <v>70</v>
      </c>
      <c r="I51" s="29">
        <v>45888</v>
      </c>
      <c r="J51" s="29"/>
      <c r="K51" t="s">
        <v>171</v>
      </c>
      <c r="L51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25</v>
      </c>
      <c r="M51" s="25">
        <f>IF(PROGRAM1_STAFF[[#This Row],[Type]]="Employee",Reference!D$6,IF(OR(PROGRAM1_STAFF[[#This Row],[Type]]="Contractor",PROGRAM1_STAFF[[#This Row],[Type]]="SOW"),Reference!D$7,0))</f>
        <v>160</v>
      </c>
      <c r="N51" s="25">
        <f>IF(PROGRAM1_STAFF[[#This Row],[Type]]="Employee",Reference!E$6,IF(OR(PROGRAM1_STAFF[[#This Row],[Type]]="Contractor",PROGRAM1_STAFF[[#This Row],[Type]]="SOW"),Reference!E$7,0))</f>
        <v>152</v>
      </c>
      <c r="O51" s="25">
        <f>IF(PROGRAM1_STAFF[[#This Row],[Type]]="Employee",Reference!F$6,IF(OR(PROGRAM1_STAFF[[#This Row],[Type]]="Contractor",PROGRAM1_STAFF[[#This Row],[Type]]="SOW"),Reference!F$7,0))</f>
        <v>176</v>
      </c>
      <c r="P51" s="25">
        <f>IF(PROGRAM1_STAFF[[#This Row],[Type]]="Employee",Reference!G$6,IF(OR(PROGRAM1_STAFF[[#This Row],[Type]]="Contractor",PROGRAM1_STAFF[[#This Row],[Type]]="SOW"),Reference!G$7,0))</f>
        <v>176</v>
      </c>
      <c r="Q51" s="25">
        <f>IF(PROGRAM1_STAFF[[#This Row],[Type]]="Employee",Reference!H$6,IF(OR(PROGRAM1_STAFF[[#This Row],[Type]]="Contractor",PROGRAM1_STAFF[[#This Row],[Type]]="SOW"),Reference!H$7,0))</f>
        <v>160</v>
      </c>
      <c r="R51" s="25">
        <f>IF(PROGRAM1_STAFF[[#This Row],[Type]]="Employee",Reference!I$6,IF(OR(PROGRAM1_STAFF[[#This Row],[Type]]="Contractor",PROGRAM1_STAFF[[#This Row],[Type]]="SOW"),Reference!I$7,0))</f>
        <v>168</v>
      </c>
      <c r="S51" s="25">
        <f>IF(PROGRAM1_STAFF[[#This Row],[Type]]="Employee",Reference!J$6,IF(OR(PROGRAM1_STAFF[[#This Row],[Type]]="Contractor",PROGRAM1_STAFF[[#This Row],[Type]]="SOW"),Reference!J$7,0))</f>
        <v>176</v>
      </c>
      <c r="T51" s="25">
        <f>IF(PROGRAM1_STAFF[[#This Row],[Type]]="Employee",Reference!K$6,IF(OR(PROGRAM1_STAFF[[#This Row],[Type]]="Contractor",PROGRAM1_STAFF[[#This Row],[Type]]="SOW"),Reference!K$7,0))</f>
        <v>168</v>
      </c>
      <c r="U51" s="25">
        <f>IF(PROGRAM1_STAFF[[#This Row],[Type]]="Employee",Reference!L$6,IF(OR(PROGRAM1_STAFF[[#This Row],[Type]]="Contractor",PROGRAM1_STAFF[[#This Row],[Type]]="SOW"),Reference!L$7,0))</f>
        <v>168</v>
      </c>
      <c r="V51" s="25">
        <f>IF(PROGRAM1_STAFF[[#This Row],[Type]]="Employee",Reference!M$6,IF(OR(PROGRAM1_STAFF[[#This Row],[Type]]="Contractor",PROGRAM1_STAFF[[#This Row],[Type]]="SOW"),Reference!M$7,0))</f>
        <v>176</v>
      </c>
      <c r="W51" s="25">
        <f>IF(PROGRAM1_STAFF[[#This Row],[Type]]="Employee",Reference!N$6,IF(OR(PROGRAM1_STAFF[[#This Row],[Type]]="Contractor",PROGRAM1_STAFF[[#This Row],[Type]]="SOW"),Reference!N$7,0))</f>
        <v>160</v>
      </c>
      <c r="X51" s="25">
        <f>IF(PROGRAM1_STAFF[[#This Row],[Type]]="Employee",Reference!O$6,IF(OR(PROGRAM1_STAFF[[#This Row],[Type]]="Contractor",PROGRAM1_STAFF[[#This Row],[Type]]="SOW"),Reference!O$7,0))</f>
        <v>176</v>
      </c>
      <c r="Y51" s="129">
        <f>SUM(PROGRAM1_STAFF[[#This Row],[Jan-26]:[Dec-26]])</f>
        <v>2016</v>
      </c>
      <c r="Z51" s="7">
        <f>PROGRAM1_STAFF[[#This Row],[Rate]]*PROGRAM1_STAFF[[#This Row],[Total Hours]]</f>
        <v>50400</v>
      </c>
      <c r="AA51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51" s="24" t="str" cm="1">
        <f t="array" ref="AB51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51" s="24" t="str" cm="1">
        <f t="array" ref="AC51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51" s="24" t="str" cm="1">
        <f t="array" ref="AD51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51" s="24" t="str" cm="1">
        <f t="array" ref="AE51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51" s="24" t="str" cm="1">
        <f t="array" ref="AF51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51" s="24" t="str" cm="1">
        <f t="array" ref="AG51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51" s="24" t="str" cm="1">
        <f t="array" ref="AH51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51" s="24" t="str" cm="1">
        <f t="array" ref="AI51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51" s="24" t="str" cm="1">
        <f t="array" ref="AJ51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51" s="24" t="str" cm="1">
        <f t="array" ref="AK51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51" s="24" t="str" cm="1">
        <f t="array" ref="AL51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52" spans="1:38" x14ac:dyDescent="0.25">
      <c r="A52" s="8" t="str">
        <f t="shared" si="2"/>
        <v>Program 1</v>
      </c>
      <c r="B52" t="s">
        <v>21</v>
      </c>
      <c r="C52" t="s">
        <v>168</v>
      </c>
      <c r="D52" s="24" t="s">
        <v>10</v>
      </c>
      <c r="E52" s="24"/>
      <c r="F52" t="s">
        <v>152</v>
      </c>
      <c r="G52" t="s">
        <v>151</v>
      </c>
      <c r="H52" t="s">
        <v>68</v>
      </c>
      <c r="I52" s="29">
        <v>45888</v>
      </c>
      <c r="J52" s="29"/>
      <c r="K52" t="s">
        <v>171</v>
      </c>
      <c r="L52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65</v>
      </c>
      <c r="M52" s="25">
        <f>IF(PROGRAM1_STAFF[[#This Row],[Type]]="Employee",Reference!D$6,IF(OR(PROGRAM1_STAFF[[#This Row],[Type]]="Contractor",PROGRAM1_STAFF[[#This Row],[Type]]="SOW"),Reference!D$7,0))</f>
        <v>160</v>
      </c>
      <c r="N52" s="25">
        <f>IF(PROGRAM1_STAFF[[#This Row],[Type]]="Employee",Reference!E$6,IF(OR(PROGRAM1_STAFF[[#This Row],[Type]]="Contractor",PROGRAM1_STAFF[[#This Row],[Type]]="SOW"),Reference!E$7,0))</f>
        <v>152</v>
      </c>
      <c r="O52" s="25">
        <f>IF(PROGRAM1_STAFF[[#This Row],[Type]]="Employee",Reference!F$6,IF(OR(PROGRAM1_STAFF[[#This Row],[Type]]="Contractor",PROGRAM1_STAFF[[#This Row],[Type]]="SOW"),Reference!F$7,0))</f>
        <v>176</v>
      </c>
      <c r="P52" s="25">
        <f>IF(PROGRAM1_STAFF[[#This Row],[Type]]="Employee",Reference!G$6,IF(OR(PROGRAM1_STAFF[[#This Row],[Type]]="Contractor",PROGRAM1_STAFF[[#This Row],[Type]]="SOW"),Reference!G$7,0))</f>
        <v>176</v>
      </c>
      <c r="Q52" s="25">
        <f>IF(PROGRAM1_STAFF[[#This Row],[Type]]="Employee",Reference!H$6,IF(OR(PROGRAM1_STAFF[[#This Row],[Type]]="Contractor",PROGRAM1_STAFF[[#This Row],[Type]]="SOW"),Reference!H$7,0))</f>
        <v>160</v>
      </c>
      <c r="R52" s="25">
        <f>IF(PROGRAM1_STAFF[[#This Row],[Type]]="Employee",Reference!I$6,IF(OR(PROGRAM1_STAFF[[#This Row],[Type]]="Contractor",PROGRAM1_STAFF[[#This Row],[Type]]="SOW"),Reference!I$7,0))</f>
        <v>168</v>
      </c>
      <c r="S52" s="25">
        <f>IF(PROGRAM1_STAFF[[#This Row],[Type]]="Employee",Reference!J$6,IF(OR(PROGRAM1_STAFF[[#This Row],[Type]]="Contractor",PROGRAM1_STAFF[[#This Row],[Type]]="SOW"),Reference!J$7,0))</f>
        <v>176</v>
      </c>
      <c r="T52" s="25">
        <f>IF(PROGRAM1_STAFF[[#This Row],[Type]]="Employee",Reference!K$6,IF(OR(PROGRAM1_STAFF[[#This Row],[Type]]="Contractor",PROGRAM1_STAFF[[#This Row],[Type]]="SOW"),Reference!K$7,0))</f>
        <v>168</v>
      </c>
      <c r="U52" s="25">
        <f>IF(PROGRAM1_STAFF[[#This Row],[Type]]="Employee",Reference!L$6,IF(OR(PROGRAM1_STAFF[[#This Row],[Type]]="Contractor",PROGRAM1_STAFF[[#This Row],[Type]]="SOW"),Reference!L$7,0))</f>
        <v>168</v>
      </c>
      <c r="V52" s="25">
        <f>IF(PROGRAM1_STAFF[[#This Row],[Type]]="Employee",Reference!M$6,IF(OR(PROGRAM1_STAFF[[#This Row],[Type]]="Contractor",PROGRAM1_STAFF[[#This Row],[Type]]="SOW"),Reference!M$7,0))</f>
        <v>176</v>
      </c>
      <c r="W52" s="25">
        <f>IF(PROGRAM1_STAFF[[#This Row],[Type]]="Employee",Reference!N$6,IF(OR(PROGRAM1_STAFF[[#This Row],[Type]]="Contractor",PROGRAM1_STAFF[[#This Row],[Type]]="SOW"),Reference!N$7,0))</f>
        <v>160</v>
      </c>
      <c r="X52" s="25">
        <f>IF(PROGRAM1_STAFF[[#This Row],[Type]]="Employee",Reference!O$6,IF(OR(PROGRAM1_STAFF[[#This Row],[Type]]="Contractor",PROGRAM1_STAFF[[#This Row],[Type]]="SOW"),Reference!O$7,0))</f>
        <v>176</v>
      </c>
      <c r="Y52" s="129">
        <f>SUM(PROGRAM1_STAFF[[#This Row],[Jan-26]:[Dec-26]])</f>
        <v>2016</v>
      </c>
      <c r="Z52" s="7">
        <f>PROGRAM1_STAFF[[#This Row],[Rate]]*PROGRAM1_STAFF[[#This Row],[Total Hours]]</f>
        <v>131040</v>
      </c>
      <c r="AA52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52" s="24" t="str" cm="1">
        <f t="array" ref="AB52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52" s="24" t="str" cm="1">
        <f t="array" ref="AC52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52" s="24" t="str" cm="1">
        <f t="array" ref="AD52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52" s="24" t="str" cm="1">
        <f t="array" ref="AE52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52" s="24" t="str" cm="1">
        <f t="array" ref="AF52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52" s="24" t="str" cm="1">
        <f t="array" ref="AG52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52" s="24" t="str" cm="1">
        <f t="array" ref="AH52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52" s="24" t="str" cm="1">
        <f t="array" ref="AI52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52" s="24" t="str" cm="1">
        <f t="array" ref="AJ52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52" s="24" t="str" cm="1">
        <f t="array" ref="AK52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52" s="24" t="str" cm="1">
        <f t="array" ref="AL52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53" spans="1:38" x14ac:dyDescent="0.25">
      <c r="A53" s="8" t="str">
        <f t="shared" si="2"/>
        <v>Program 1</v>
      </c>
      <c r="B53" t="s">
        <v>54</v>
      </c>
      <c r="C53" t="s">
        <v>129</v>
      </c>
      <c r="D53" s="24" t="s">
        <v>9</v>
      </c>
      <c r="E53" s="24"/>
      <c r="F53" t="s">
        <v>158</v>
      </c>
      <c r="G53" t="s">
        <v>159</v>
      </c>
      <c r="H53" t="s">
        <v>68</v>
      </c>
      <c r="I53" s="30">
        <v>37361</v>
      </c>
      <c r="J53" s="29"/>
      <c r="K53" t="s">
        <v>175</v>
      </c>
      <c r="L53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65</v>
      </c>
      <c r="M53" s="25">
        <f>IF(PROGRAM1_STAFF[[#This Row],[Type]]="Employee",Reference!D$6,IF(OR(PROGRAM1_STAFF[[#This Row],[Type]]="Contractor",PROGRAM1_STAFF[[#This Row],[Type]]="SOW"),Reference!D$7,0))</f>
        <v>160</v>
      </c>
      <c r="N53" s="25">
        <f>IF(PROGRAM1_STAFF[[#This Row],[Type]]="Employee",Reference!E$6,IF(OR(PROGRAM1_STAFF[[#This Row],[Type]]="Contractor",PROGRAM1_STAFF[[#This Row],[Type]]="SOW"),Reference!E$7,0))</f>
        <v>152</v>
      </c>
      <c r="O53" s="25">
        <f>IF(PROGRAM1_STAFF[[#This Row],[Type]]="Employee",Reference!F$6,IF(OR(PROGRAM1_STAFF[[#This Row],[Type]]="Contractor",PROGRAM1_STAFF[[#This Row],[Type]]="SOW"),Reference!F$7,0))</f>
        <v>176</v>
      </c>
      <c r="P53" s="25">
        <f>IF(PROGRAM1_STAFF[[#This Row],[Type]]="Employee",Reference!G$6,IF(OR(PROGRAM1_STAFF[[#This Row],[Type]]="Contractor",PROGRAM1_STAFF[[#This Row],[Type]]="SOW"),Reference!G$7,0))</f>
        <v>176</v>
      </c>
      <c r="Q53" s="25">
        <f>IF(PROGRAM1_STAFF[[#This Row],[Type]]="Employee",Reference!H$6,IF(OR(PROGRAM1_STAFF[[#This Row],[Type]]="Contractor",PROGRAM1_STAFF[[#This Row],[Type]]="SOW"),Reference!H$7,0))</f>
        <v>160</v>
      </c>
      <c r="R53" s="25">
        <f>IF(PROGRAM1_STAFF[[#This Row],[Type]]="Employee",Reference!I$6,IF(OR(PROGRAM1_STAFF[[#This Row],[Type]]="Contractor",PROGRAM1_STAFF[[#This Row],[Type]]="SOW"),Reference!I$7,0))</f>
        <v>168</v>
      </c>
      <c r="S53" s="25">
        <f>IF(PROGRAM1_STAFF[[#This Row],[Type]]="Employee",Reference!J$6,IF(OR(PROGRAM1_STAFF[[#This Row],[Type]]="Contractor",PROGRAM1_STAFF[[#This Row],[Type]]="SOW"),Reference!J$7,0))</f>
        <v>176</v>
      </c>
      <c r="T53" s="25">
        <f>IF(PROGRAM1_STAFF[[#This Row],[Type]]="Employee",Reference!K$6,IF(OR(PROGRAM1_STAFF[[#This Row],[Type]]="Contractor",PROGRAM1_STAFF[[#This Row],[Type]]="SOW"),Reference!K$7,0))</f>
        <v>168</v>
      </c>
      <c r="U53" s="25">
        <f>IF(PROGRAM1_STAFF[[#This Row],[Type]]="Employee",Reference!L$6,IF(OR(PROGRAM1_STAFF[[#This Row],[Type]]="Contractor",PROGRAM1_STAFF[[#This Row],[Type]]="SOW"),Reference!L$7,0))</f>
        <v>168</v>
      </c>
      <c r="V53" s="25">
        <f>IF(PROGRAM1_STAFF[[#This Row],[Type]]="Employee",Reference!M$6,IF(OR(PROGRAM1_STAFF[[#This Row],[Type]]="Contractor",PROGRAM1_STAFF[[#This Row],[Type]]="SOW"),Reference!M$7,0))</f>
        <v>176</v>
      </c>
      <c r="W53" s="25">
        <f>IF(PROGRAM1_STAFF[[#This Row],[Type]]="Employee",Reference!N$6,IF(OR(PROGRAM1_STAFF[[#This Row],[Type]]="Contractor",PROGRAM1_STAFF[[#This Row],[Type]]="SOW"),Reference!N$7,0))</f>
        <v>160</v>
      </c>
      <c r="X53" s="25">
        <f>IF(PROGRAM1_STAFF[[#This Row],[Type]]="Employee",Reference!O$6,IF(OR(PROGRAM1_STAFF[[#This Row],[Type]]="Contractor",PROGRAM1_STAFF[[#This Row],[Type]]="SOW"),Reference!O$7,0))</f>
        <v>176</v>
      </c>
      <c r="Y53" s="129">
        <f>SUM(PROGRAM1_STAFF[[#This Row],[Jan-26]:[Dec-26]])</f>
        <v>2016</v>
      </c>
      <c r="Z53" s="7">
        <f>PROGRAM1_STAFF[[#This Row],[Rate]]*PROGRAM1_STAFF[[#This Row],[Total Hours]]</f>
        <v>131040</v>
      </c>
      <c r="AA53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53" s="24" t="str" cm="1">
        <f t="array" ref="AB53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53" s="24" t="str" cm="1">
        <f t="array" ref="AC53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53" s="24" t="str" cm="1">
        <f t="array" ref="AD53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53" s="24" t="str" cm="1">
        <f t="array" ref="AE53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53" s="24" t="str" cm="1">
        <f t="array" ref="AF53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53" s="24" t="str" cm="1">
        <f t="array" ref="AG53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53" s="24" t="str" cm="1">
        <f t="array" ref="AH53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53" s="24" t="str" cm="1">
        <f t="array" ref="AI53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53" s="24" t="str" cm="1">
        <f t="array" ref="AJ53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53" s="24" t="str" cm="1">
        <f t="array" ref="AK53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53" s="24" t="str" cm="1">
        <f t="array" ref="AL53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54" spans="1:38" x14ac:dyDescent="0.25">
      <c r="A54" s="8" t="str">
        <f t="shared" si="2"/>
        <v>Program 1</v>
      </c>
      <c r="B54" t="s">
        <v>18</v>
      </c>
      <c r="C54" t="s">
        <v>71</v>
      </c>
      <c r="D54" s="24" t="s">
        <v>8</v>
      </c>
      <c r="E54" s="24"/>
      <c r="F54" t="s">
        <v>144</v>
      </c>
      <c r="G54" t="s">
        <v>144</v>
      </c>
      <c r="H54" t="s">
        <v>68</v>
      </c>
      <c r="I54" s="29">
        <v>43558</v>
      </c>
      <c r="J54" s="29"/>
      <c r="K54"/>
      <c r="L54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95</v>
      </c>
      <c r="M54" s="25">
        <f>IF(PROGRAM1_STAFF[[#This Row],[Type]]="Employee",Reference!D$6,IF(OR(PROGRAM1_STAFF[[#This Row],[Type]]="Contractor",PROGRAM1_STAFF[[#This Row],[Type]]="SOW"),Reference!D$7,0))</f>
        <v>176</v>
      </c>
      <c r="N54" s="25">
        <f>IF(PROGRAM1_STAFF[[#This Row],[Type]]="Employee",Reference!E$6,IF(OR(PROGRAM1_STAFF[[#This Row],[Type]]="Contractor",PROGRAM1_STAFF[[#This Row],[Type]]="SOW"),Reference!E$7,0))</f>
        <v>160</v>
      </c>
      <c r="O54" s="25">
        <f>IF(PROGRAM1_STAFF[[#This Row],[Type]]="Employee",Reference!F$6,IF(OR(PROGRAM1_STAFF[[#This Row],[Type]]="Contractor",PROGRAM1_STAFF[[#This Row],[Type]]="SOW"),Reference!F$7,0))</f>
        <v>176</v>
      </c>
      <c r="P54" s="25">
        <f>IF(PROGRAM1_STAFF[[#This Row],[Type]]="Employee",Reference!G$6,IF(OR(PROGRAM1_STAFF[[#This Row],[Type]]="Contractor",PROGRAM1_STAFF[[#This Row],[Type]]="SOW"),Reference!G$7,0))</f>
        <v>176</v>
      </c>
      <c r="Q54" s="25">
        <f>IF(PROGRAM1_STAFF[[#This Row],[Type]]="Employee",Reference!H$6,IF(OR(PROGRAM1_STAFF[[#This Row],[Type]]="Contractor",PROGRAM1_STAFF[[#This Row],[Type]]="SOW"),Reference!H$7,0))</f>
        <v>168</v>
      </c>
      <c r="R54" s="25">
        <f>IF(PROGRAM1_STAFF[[#This Row],[Type]]="Employee",Reference!I$6,IF(OR(PROGRAM1_STAFF[[#This Row],[Type]]="Contractor",PROGRAM1_STAFF[[#This Row],[Type]]="SOW"),Reference!I$7,0))</f>
        <v>176</v>
      </c>
      <c r="S54" s="25">
        <f>IF(PROGRAM1_STAFF[[#This Row],[Type]]="Employee",Reference!J$6,IF(OR(PROGRAM1_STAFF[[#This Row],[Type]]="Contractor",PROGRAM1_STAFF[[#This Row],[Type]]="SOW"),Reference!J$7,0))</f>
        <v>184</v>
      </c>
      <c r="T54" s="25">
        <f>IF(PROGRAM1_STAFF[[#This Row],[Type]]="Employee",Reference!K$6,IF(OR(PROGRAM1_STAFF[[#This Row],[Type]]="Contractor",PROGRAM1_STAFF[[#This Row],[Type]]="SOW"),Reference!K$7,0))</f>
        <v>168</v>
      </c>
      <c r="U54" s="25">
        <f>IF(PROGRAM1_STAFF[[#This Row],[Type]]="Employee",Reference!L$6,IF(OR(PROGRAM1_STAFF[[#This Row],[Type]]="Contractor",PROGRAM1_STAFF[[#This Row],[Type]]="SOW"),Reference!L$7,0))</f>
        <v>176</v>
      </c>
      <c r="V54" s="25">
        <f>IF(PROGRAM1_STAFF[[#This Row],[Type]]="Employee",Reference!M$6,IF(OR(PROGRAM1_STAFF[[#This Row],[Type]]="Contractor",PROGRAM1_STAFF[[#This Row],[Type]]="SOW"),Reference!M$7,0))</f>
        <v>176</v>
      </c>
      <c r="W54" s="25">
        <f>IF(PROGRAM1_STAFF[[#This Row],[Type]]="Employee",Reference!N$6,IF(OR(PROGRAM1_STAFF[[#This Row],[Type]]="Contractor",PROGRAM1_STAFF[[#This Row],[Type]]="SOW"),Reference!N$7,0))</f>
        <v>168</v>
      </c>
      <c r="X54" s="25">
        <f>IF(PROGRAM1_STAFF[[#This Row],[Type]]="Employee",Reference!O$6,IF(OR(PROGRAM1_STAFF[[#This Row],[Type]]="Contractor",PROGRAM1_STAFF[[#This Row],[Type]]="SOW"),Reference!O$7,0))</f>
        <v>184</v>
      </c>
      <c r="Y54" s="129">
        <f>SUM(PROGRAM1_STAFF[[#This Row],[Jan-26]:[Dec-26]])</f>
        <v>2088</v>
      </c>
      <c r="Z54" s="7">
        <f>PROGRAM1_STAFF[[#This Row],[Rate]]*PROGRAM1_STAFF[[#This Row],[Total Hours]]</f>
        <v>198360</v>
      </c>
      <c r="AA54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54" s="24" t="str" cm="1">
        <f t="array" ref="AB54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54" s="24" t="str" cm="1">
        <f t="array" ref="AC54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54" s="24" t="str" cm="1">
        <f t="array" ref="AD54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54" s="24" t="str" cm="1">
        <f t="array" ref="AE54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54" s="24" t="str" cm="1">
        <f t="array" ref="AF54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54" s="24" t="str" cm="1">
        <f t="array" ref="AG54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54" s="24" t="str" cm="1">
        <f t="array" ref="AH54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54" s="24" t="str" cm="1">
        <f t="array" ref="AI54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54" s="24" t="str" cm="1">
        <f t="array" ref="AJ54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54" s="24" t="str" cm="1">
        <f t="array" ref="AK54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54" s="24" t="str" cm="1">
        <f t="array" ref="AL54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55" spans="1:38" x14ac:dyDescent="0.25">
      <c r="A55" s="8" t="str">
        <f t="shared" si="2"/>
        <v>Program 1</v>
      </c>
      <c r="B55" t="s">
        <v>50</v>
      </c>
      <c r="C55" t="s">
        <v>131</v>
      </c>
      <c r="D55" s="24" t="s">
        <v>9</v>
      </c>
      <c r="E55" s="24"/>
      <c r="F55" t="s">
        <v>160</v>
      </c>
      <c r="G55" t="s">
        <v>151</v>
      </c>
      <c r="H55" t="s">
        <v>68</v>
      </c>
      <c r="I55" s="29">
        <v>43906</v>
      </c>
      <c r="J55" s="29"/>
      <c r="K55" t="s">
        <v>173</v>
      </c>
      <c r="L55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65</v>
      </c>
      <c r="M55" s="25">
        <f>IF(PROGRAM1_STAFF[[#This Row],[Type]]="Employee",Reference!D$6,IF(OR(PROGRAM1_STAFF[[#This Row],[Type]]="Contractor",PROGRAM1_STAFF[[#This Row],[Type]]="SOW"),Reference!D$7,0))</f>
        <v>160</v>
      </c>
      <c r="N55" s="25">
        <f>IF(PROGRAM1_STAFF[[#This Row],[Type]]="Employee",Reference!E$6,IF(OR(PROGRAM1_STAFF[[#This Row],[Type]]="Contractor",PROGRAM1_STAFF[[#This Row],[Type]]="SOW"),Reference!E$7,0))</f>
        <v>152</v>
      </c>
      <c r="O55" s="25">
        <f>IF(PROGRAM1_STAFF[[#This Row],[Type]]="Employee",Reference!F$6,IF(OR(PROGRAM1_STAFF[[#This Row],[Type]]="Contractor",PROGRAM1_STAFF[[#This Row],[Type]]="SOW"),Reference!F$7,0))</f>
        <v>176</v>
      </c>
      <c r="P55" s="25">
        <f>IF(PROGRAM1_STAFF[[#This Row],[Type]]="Employee",Reference!G$6,IF(OR(PROGRAM1_STAFF[[#This Row],[Type]]="Contractor",PROGRAM1_STAFF[[#This Row],[Type]]="SOW"),Reference!G$7,0))</f>
        <v>176</v>
      </c>
      <c r="Q55" s="25">
        <f>IF(PROGRAM1_STAFF[[#This Row],[Type]]="Employee",Reference!H$6,IF(OR(PROGRAM1_STAFF[[#This Row],[Type]]="Contractor",PROGRAM1_STAFF[[#This Row],[Type]]="SOW"),Reference!H$7,0))</f>
        <v>160</v>
      </c>
      <c r="R55" s="25">
        <f>IF(PROGRAM1_STAFF[[#This Row],[Type]]="Employee",Reference!I$6,IF(OR(PROGRAM1_STAFF[[#This Row],[Type]]="Contractor",PROGRAM1_STAFF[[#This Row],[Type]]="SOW"),Reference!I$7,0))</f>
        <v>168</v>
      </c>
      <c r="S55" s="25">
        <f>IF(PROGRAM1_STAFF[[#This Row],[Type]]="Employee",Reference!J$6,IF(OR(PROGRAM1_STAFF[[#This Row],[Type]]="Contractor",PROGRAM1_STAFF[[#This Row],[Type]]="SOW"),Reference!J$7,0))</f>
        <v>176</v>
      </c>
      <c r="T55" s="25">
        <f>IF(PROGRAM1_STAFF[[#This Row],[Type]]="Employee",Reference!K$6,IF(OR(PROGRAM1_STAFF[[#This Row],[Type]]="Contractor",PROGRAM1_STAFF[[#This Row],[Type]]="SOW"),Reference!K$7,0))</f>
        <v>168</v>
      </c>
      <c r="U55" s="25">
        <f>IF(PROGRAM1_STAFF[[#This Row],[Type]]="Employee",Reference!L$6,IF(OR(PROGRAM1_STAFF[[#This Row],[Type]]="Contractor",PROGRAM1_STAFF[[#This Row],[Type]]="SOW"),Reference!L$7,0))</f>
        <v>168</v>
      </c>
      <c r="V55" s="25">
        <f>IF(PROGRAM1_STAFF[[#This Row],[Type]]="Employee",Reference!M$6,IF(OR(PROGRAM1_STAFF[[#This Row],[Type]]="Contractor",PROGRAM1_STAFF[[#This Row],[Type]]="SOW"),Reference!M$7,0))</f>
        <v>176</v>
      </c>
      <c r="W55" s="25">
        <f>IF(PROGRAM1_STAFF[[#This Row],[Type]]="Employee",Reference!N$6,IF(OR(PROGRAM1_STAFF[[#This Row],[Type]]="Contractor",PROGRAM1_STAFF[[#This Row],[Type]]="SOW"),Reference!N$7,0))</f>
        <v>160</v>
      </c>
      <c r="X55" s="25">
        <f>IF(PROGRAM1_STAFF[[#This Row],[Type]]="Employee",Reference!O$6,IF(OR(PROGRAM1_STAFF[[#This Row],[Type]]="Contractor",PROGRAM1_STAFF[[#This Row],[Type]]="SOW"),Reference!O$7,0))</f>
        <v>176</v>
      </c>
      <c r="Y55" s="129">
        <f>SUM(PROGRAM1_STAFF[[#This Row],[Jan-26]:[Dec-26]])</f>
        <v>2016</v>
      </c>
      <c r="Z55" s="7">
        <f>PROGRAM1_STAFF[[#This Row],[Rate]]*PROGRAM1_STAFF[[#This Row],[Total Hours]]</f>
        <v>131040</v>
      </c>
      <c r="AA55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55" s="24" t="str" cm="1">
        <f t="array" ref="AB55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55" s="24" t="str" cm="1">
        <f t="array" ref="AC55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55" s="24" t="str" cm="1">
        <f t="array" ref="AD55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55" s="24" t="str" cm="1">
        <f t="array" ref="AE55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55" s="24" t="str" cm="1">
        <f t="array" ref="AF55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55" s="24" t="str" cm="1">
        <f t="array" ref="AG55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55" s="24" t="str" cm="1">
        <f t="array" ref="AH55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55" s="24" t="str" cm="1">
        <f t="array" ref="AI55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55" s="24" t="str" cm="1">
        <f t="array" ref="AJ55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55" s="24" t="str" cm="1">
        <f t="array" ref="AK55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55" s="24" t="str" cm="1">
        <f t="array" ref="AL55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56" spans="1:38" x14ac:dyDescent="0.25">
      <c r="A56" s="8" t="str">
        <f t="shared" si="2"/>
        <v>Program 1</v>
      </c>
      <c r="B56" t="s">
        <v>22</v>
      </c>
      <c r="C56" t="s">
        <v>168</v>
      </c>
      <c r="D56" s="24" t="s">
        <v>10</v>
      </c>
      <c r="E56" s="24"/>
      <c r="F56" t="s">
        <v>140</v>
      </c>
      <c r="G56" t="s">
        <v>140</v>
      </c>
      <c r="H56" t="s">
        <v>70</v>
      </c>
      <c r="I56" s="29">
        <v>45888</v>
      </c>
      <c r="J56" s="29"/>
      <c r="K56" t="s">
        <v>171</v>
      </c>
      <c r="L56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25</v>
      </c>
      <c r="M56" s="25">
        <f>IF(PROGRAM1_STAFF[[#This Row],[Type]]="Employee",Reference!D$6,IF(OR(PROGRAM1_STAFF[[#This Row],[Type]]="Contractor",PROGRAM1_STAFF[[#This Row],[Type]]="SOW"),Reference!D$7,0))</f>
        <v>160</v>
      </c>
      <c r="N56" s="25">
        <f>IF(PROGRAM1_STAFF[[#This Row],[Type]]="Employee",Reference!E$6,IF(OR(PROGRAM1_STAFF[[#This Row],[Type]]="Contractor",PROGRAM1_STAFF[[#This Row],[Type]]="SOW"),Reference!E$7,0))</f>
        <v>152</v>
      </c>
      <c r="O56" s="25">
        <f>IF(PROGRAM1_STAFF[[#This Row],[Type]]="Employee",Reference!F$6,IF(OR(PROGRAM1_STAFF[[#This Row],[Type]]="Contractor",PROGRAM1_STAFF[[#This Row],[Type]]="SOW"),Reference!F$7,0))</f>
        <v>176</v>
      </c>
      <c r="P56" s="25">
        <f>IF(PROGRAM1_STAFF[[#This Row],[Type]]="Employee",Reference!G$6,IF(OR(PROGRAM1_STAFF[[#This Row],[Type]]="Contractor",PROGRAM1_STAFF[[#This Row],[Type]]="SOW"),Reference!G$7,0))</f>
        <v>176</v>
      </c>
      <c r="Q56" s="25">
        <f>IF(PROGRAM1_STAFF[[#This Row],[Type]]="Employee",Reference!H$6,IF(OR(PROGRAM1_STAFF[[#This Row],[Type]]="Contractor",PROGRAM1_STAFF[[#This Row],[Type]]="SOW"),Reference!H$7,0))</f>
        <v>160</v>
      </c>
      <c r="R56" s="25">
        <f>IF(PROGRAM1_STAFF[[#This Row],[Type]]="Employee",Reference!I$6,IF(OR(PROGRAM1_STAFF[[#This Row],[Type]]="Contractor",PROGRAM1_STAFF[[#This Row],[Type]]="SOW"),Reference!I$7,0))</f>
        <v>168</v>
      </c>
      <c r="S56" s="25">
        <f>IF(PROGRAM1_STAFF[[#This Row],[Type]]="Employee",Reference!J$6,IF(OR(PROGRAM1_STAFF[[#This Row],[Type]]="Contractor",PROGRAM1_STAFF[[#This Row],[Type]]="SOW"),Reference!J$7,0))</f>
        <v>176</v>
      </c>
      <c r="T56" s="25">
        <f>IF(PROGRAM1_STAFF[[#This Row],[Type]]="Employee",Reference!K$6,IF(OR(PROGRAM1_STAFF[[#This Row],[Type]]="Contractor",PROGRAM1_STAFF[[#This Row],[Type]]="SOW"),Reference!K$7,0))</f>
        <v>168</v>
      </c>
      <c r="U56" s="25">
        <f>IF(PROGRAM1_STAFF[[#This Row],[Type]]="Employee",Reference!L$6,IF(OR(PROGRAM1_STAFF[[#This Row],[Type]]="Contractor",PROGRAM1_STAFF[[#This Row],[Type]]="SOW"),Reference!L$7,0))</f>
        <v>168</v>
      </c>
      <c r="V56" s="25">
        <f>IF(PROGRAM1_STAFF[[#This Row],[Type]]="Employee",Reference!M$6,IF(OR(PROGRAM1_STAFF[[#This Row],[Type]]="Contractor",PROGRAM1_STAFF[[#This Row],[Type]]="SOW"),Reference!M$7,0))</f>
        <v>176</v>
      </c>
      <c r="W56" s="25">
        <f>IF(PROGRAM1_STAFF[[#This Row],[Type]]="Employee",Reference!N$6,IF(OR(PROGRAM1_STAFF[[#This Row],[Type]]="Contractor",PROGRAM1_STAFF[[#This Row],[Type]]="SOW"),Reference!N$7,0))</f>
        <v>160</v>
      </c>
      <c r="X56" s="25">
        <f>IF(PROGRAM1_STAFF[[#This Row],[Type]]="Employee",Reference!O$6,IF(OR(PROGRAM1_STAFF[[#This Row],[Type]]="Contractor",PROGRAM1_STAFF[[#This Row],[Type]]="SOW"),Reference!O$7,0))</f>
        <v>176</v>
      </c>
      <c r="Y56" s="129">
        <f>SUM(PROGRAM1_STAFF[[#This Row],[Jan-26]:[Dec-26]])</f>
        <v>2016</v>
      </c>
      <c r="Z56" s="7">
        <f>PROGRAM1_STAFF[[#This Row],[Rate]]*PROGRAM1_STAFF[[#This Row],[Total Hours]]</f>
        <v>50400</v>
      </c>
      <c r="AA56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56" s="24" t="str" cm="1">
        <f t="array" ref="AB56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56" s="24" t="str" cm="1">
        <f t="array" ref="AC56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56" s="24" t="str" cm="1">
        <f t="array" ref="AD56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56" s="24" t="str" cm="1">
        <f t="array" ref="AE56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56" s="24" t="str" cm="1">
        <f t="array" ref="AF56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56" s="24" t="str" cm="1">
        <f t="array" ref="AG56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56" s="24" t="str" cm="1">
        <f t="array" ref="AH56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56" s="24" t="str" cm="1">
        <f t="array" ref="AI56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56" s="24" t="str" cm="1">
        <f t="array" ref="AJ56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56" s="24" t="str" cm="1">
        <f t="array" ref="AK56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56" s="24" t="str" cm="1">
        <f t="array" ref="AL56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57" spans="1:38" x14ac:dyDescent="0.25">
      <c r="A57" s="8" t="str">
        <f t="shared" si="2"/>
        <v>Program 1</v>
      </c>
      <c r="B57" t="s">
        <v>26</v>
      </c>
      <c r="C57" t="s">
        <v>168</v>
      </c>
      <c r="D57" s="24" t="s">
        <v>10</v>
      </c>
      <c r="E57" s="24"/>
      <c r="F57" t="s">
        <v>150</v>
      </c>
      <c r="G57" t="s">
        <v>142</v>
      </c>
      <c r="H57" t="s">
        <v>68</v>
      </c>
      <c r="I57" s="29">
        <v>45453</v>
      </c>
      <c r="J57" s="29"/>
      <c r="K57" t="s">
        <v>172</v>
      </c>
      <c r="L57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65</v>
      </c>
      <c r="M57" s="25">
        <f>IF(PROGRAM1_STAFF[[#This Row],[Type]]="Employee",Reference!D$6,IF(OR(PROGRAM1_STAFF[[#This Row],[Type]]="Contractor",PROGRAM1_STAFF[[#This Row],[Type]]="SOW"),Reference!D$7,0))</f>
        <v>160</v>
      </c>
      <c r="N57" s="25">
        <f>IF(PROGRAM1_STAFF[[#This Row],[Type]]="Employee",Reference!E$6,IF(OR(PROGRAM1_STAFF[[#This Row],[Type]]="Contractor",PROGRAM1_STAFF[[#This Row],[Type]]="SOW"),Reference!E$7,0))</f>
        <v>152</v>
      </c>
      <c r="O57" s="25">
        <f>IF(PROGRAM1_STAFF[[#This Row],[Type]]="Employee",Reference!F$6,IF(OR(PROGRAM1_STAFF[[#This Row],[Type]]="Contractor",PROGRAM1_STAFF[[#This Row],[Type]]="SOW"),Reference!F$7,0))</f>
        <v>176</v>
      </c>
      <c r="P57" s="25">
        <f>IF(PROGRAM1_STAFF[[#This Row],[Type]]="Employee",Reference!G$6,IF(OR(PROGRAM1_STAFF[[#This Row],[Type]]="Contractor",PROGRAM1_STAFF[[#This Row],[Type]]="SOW"),Reference!G$7,0))</f>
        <v>176</v>
      </c>
      <c r="Q57" s="25">
        <f>IF(PROGRAM1_STAFF[[#This Row],[Type]]="Employee",Reference!H$6,IF(OR(PROGRAM1_STAFF[[#This Row],[Type]]="Contractor",PROGRAM1_STAFF[[#This Row],[Type]]="SOW"),Reference!H$7,0))</f>
        <v>160</v>
      </c>
      <c r="R57" s="25">
        <f>IF(PROGRAM1_STAFF[[#This Row],[Type]]="Employee",Reference!I$6,IF(OR(PROGRAM1_STAFF[[#This Row],[Type]]="Contractor",PROGRAM1_STAFF[[#This Row],[Type]]="SOW"),Reference!I$7,0))</f>
        <v>168</v>
      </c>
      <c r="S57" s="25">
        <f>IF(PROGRAM1_STAFF[[#This Row],[Type]]="Employee",Reference!J$6,IF(OR(PROGRAM1_STAFF[[#This Row],[Type]]="Contractor",PROGRAM1_STAFF[[#This Row],[Type]]="SOW"),Reference!J$7,0))</f>
        <v>176</v>
      </c>
      <c r="T57" s="25">
        <f>IF(PROGRAM1_STAFF[[#This Row],[Type]]="Employee",Reference!K$6,IF(OR(PROGRAM1_STAFF[[#This Row],[Type]]="Contractor",PROGRAM1_STAFF[[#This Row],[Type]]="SOW"),Reference!K$7,0))</f>
        <v>168</v>
      </c>
      <c r="U57" s="25">
        <f>IF(PROGRAM1_STAFF[[#This Row],[Type]]="Employee",Reference!L$6,IF(OR(PROGRAM1_STAFF[[#This Row],[Type]]="Contractor",PROGRAM1_STAFF[[#This Row],[Type]]="SOW"),Reference!L$7,0))</f>
        <v>168</v>
      </c>
      <c r="V57" s="25">
        <f>IF(PROGRAM1_STAFF[[#This Row],[Type]]="Employee",Reference!M$6,IF(OR(PROGRAM1_STAFF[[#This Row],[Type]]="Contractor",PROGRAM1_STAFF[[#This Row],[Type]]="SOW"),Reference!M$7,0))</f>
        <v>176</v>
      </c>
      <c r="W57" s="25">
        <f>IF(PROGRAM1_STAFF[[#This Row],[Type]]="Employee",Reference!N$6,IF(OR(PROGRAM1_STAFF[[#This Row],[Type]]="Contractor",PROGRAM1_STAFF[[#This Row],[Type]]="SOW"),Reference!N$7,0))</f>
        <v>160</v>
      </c>
      <c r="X57" s="25">
        <f>IF(PROGRAM1_STAFF[[#This Row],[Type]]="Employee",Reference!O$6,IF(OR(PROGRAM1_STAFF[[#This Row],[Type]]="Contractor",PROGRAM1_STAFF[[#This Row],[Type]]="SOW"),Reference!O$7,0))</f>
        <v>176</v>
      </c>
      <c r="Y57" s="129">
        <f>SUM(PROGRAM1_STAFF[[#This Row],[Jan-26]:[Dec-26]])</f>
        <v>2016</v>
      </c>
      <c r="Z57" s="7">
        <f>PROGRAM1_STAFF[[#This Row],[Rate]]*PROGRAM1_STAFF[[#This Row],[Total Hours]]</f>
        <v>131040</v>
      </c>
      <c r="AA57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57" s="24" t="str" cm="1">
        <f t="array" ref="AB57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57" s="24" t="str" cm="1">
        <f t="array" ref="AC57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57" s="24" t="str" cm="1">
        <f t="array" ref="AD57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57" s="24" t="str" cm="1">
        <f t="array" ref="AE57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57" s="24" t="str" cm="1">
        <f t="array" ref="AF57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57" s="24" t="str" cm="1">
        <f t="array" ref="AG57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57" s="24" t="str" cm="1">
        <f t="array" ref="AH57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57" s="24" t="str" cm="1">
        <f t="array" ref="AI57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57" s="24" t="str" cm="1">
        <f t="array" ref="AJ57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57" s="24" t="str" cm="1">
        <f t="array" ref="AK57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57" s="24" t="str" cm="1">
        <f t="array" ref="AL57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58" spans="1:38" x14ac:dyDescent="0.25">
      <c r="A58" s="8" t="str">
        <f t="shared" si="2"/>
        <v>Program 1</v>
      </c>
      <c r="B58" t="s">
        <v>61</v>
      </c>
      <c r="C58" t="s">
        <v>131</v>
      </c>
      <c r="D58" s="24" t="s">
        <v>9</v>
      </c>
      <c r="E58" s="24" t="s">
        <v>5</v>
      </c>
      <c r="F58" t="s">
        <v>137</v>
      </c>
      <c r="G58" t="s">
        <v>138</v>
      </c>
      <c r="H58" t="s">
        <v>69</v>
      </c>
      <c r="I58" s="30">
        <v>46069</v>
      </c>
      <c r="J58" s="29"/>
      <c r="K58" t="s">
        <v>173</v>
      </c>
      <c r="L58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25</v>
      </c>
      <c r="M58" s="25"/>
      <c r="N58" s="25">
        <v>80</v>
      </c>
      <c r="O58" s="25">
        <f>IF(PROGRAM1_STAFF[[#This Row],[Type]]="Employee",Reference!F$6,IF(OR(PROGRAM1_STAFF[[#This Row],[Type]]="Contractor",PROGRAM1_STAFF[[#This Row],[Type]]="SOW"),Reference!F$7,0))</f>
        <v>176</v>
      </c>
      <c r="P58" s="25">
        <f>IF(PROGRAM1_STAFF[[#This Row],[Type]]="Employee",Reference!G$6,IF(OR(PROGRAM1_STAFF[[#This Row],[Type]]="Contractor",PROGRAM1_STAFF[[#This Row],[Type]]="SOW"),Reference!G$7,0))</f>
        <v>176</v>
      </c>
      <c r="Q58" s="25">
        <f>IF(PROGRAM1_STAFF[[#This Row],[Type]]="Employee",Reference!H$6,IF(OR(PROGRAM1_STAFF[[#This Row],[Type]]="Contractor",PROGRAM1_STAFF[[#This Row],[Type]]="SOW"),Reference!H$7,0))</f>
        <v>160</v>
      </c>
      <c r="R58" s="25">
        <f>IF(PROGRAM1_STAFF[[#This Row],[Type]]="Employee",Reference!I$6,IF(OR(PROGRAM1_STAFF[[#This Row],[Type]]="Contractor",PROGRAM1_STAFF[[#This Row],[Type]]="SOW"),Reference!I$7,0))</f>
        <v>168</v>
      </c>
      <c r="S58" s="25">
        <f>IF(PROGRAM1_STAFF[[#This Row],[Type]]="Employee",Reference!J$6,IF(OR(PROGRAM1_STAFF[[#This Row],[Type]]="Contractor",PROGRAM1_STAFF[[#This Row],[Type]]="SOW"),Reference!J$7,0))</f>
        <v>176</v>
      </c>
      <c r="T58" s="25">
        <f>IF(PROGRAM1_STAFF[[#This Row],[Type]]="Employee",Reference!K$6,IF(OR(PROGRAM1_STAFF[[#This Row],[Type]]="Contractor",PROGRAM1_STAFF[[#This Row],[Type]]="SOW"),Reference!K$7,0))</f>
        <v>168</v>
      </c>
      <c r="U58" s="25">
        <f>IF(PROGRAM1_STAFF[[#This Row],[Type]]="Employee",Reference!L$6,IF(OR(PROGRAM1_STAFF[[#This Row],[Type]]="Contractor",PROGRAM1_STAFF[[#This Row],[Type]]="SOW"),Reference!L$7,0))</f>
        <v>168</v>
      </c>
      <c r="V58" s="25">
        <f>IF(PROGRAM1_STAFF[[#This Row],[Type]]="Employee",Reference!M$6,IF(OR(PROGRAM1_STAFF[[#This Row],[Type]]="Contractor",PROGRAM1_STAFF[[#This Row],[Type]]="SOW"),Reference!M$7,0))</f>
        <v>176</v>
      </c>
      <c r="W58" s="25">
        <f>IF(PROGRAM1_STAFF[[#This Row],[Type]]="Employee",Reference!N$6,IF(OR(PROGRAM1_STAFF[[#This Row],[Type]]="Contractor",PROGRAM1_STAFF[[#This Row],[Type]]="SOW"),Reference!N$7,0))</f>
        <v>160</v>
      </c>
      <c r="X58" s="25">
        <f>IF(PROGRAM1_STAFF[[#This Row],[Type]]="Employee",Reference!O$6,IF(OR(PROGRAM1_STAFF[[#This Row],[Type]]="Contractor",PROGRAM1_STAFF[[#This Row],[Type]]="SOW"),Reference!O$7,0))</f>
        <v>176</v>
      </c>
      <c r="Y58" s="129">
        <f>SUM(PROGRAM1_STAFF[[#This Row],[Jan-26]:[Dec-26]])</f>
        <v>1784</v>
      </c>
      <c r="Z58" s="7">
        <f>PROGRAM1_STAFF[[#This Row],[Rate]]*PROGRAM1_STAFF[[#This Row],[Total Hours]]</f>
        <v>44600</v>
      </c>
      <c r="AA58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58" s="24" t="str" cm="1">
        <f t="array" ref="AB58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>New Hire</v>
      </c>
      <c r="AC58" s="24" t="str" cm="1">
        <f t="array" ref="AC58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58" s="24" t="str" cm="1">
        <f t="array" ref="AD58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58" s="24" t="str" cm="1">
        <f t="array" ref="AE58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58" s="24" t="str" cm="1">
        <f t="array" ref="AF58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58" s="24" t="str" cm="1">
        <f t="array" ref="AG58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58" s="24" t="str" cm="1">
        <f t="array" ref="AH58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58" s="24" t="str" cm="1">
        <f t="array" ref="AI58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58" s="24" t="str" cm="1">
        <f t="array" ref="AJ58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58" s="24" t="str" cm="1">
        <f t="array" ref="AK58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58" s="24" t="str" cm="1">
        <f t="array" ref="AL58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59" spans="1:38" x14ac:dyDescent="0.25">
      <c r="A59" s="8" t="str">
        <f t="shared" si="2"/>
        <v>Program 1</v>
      </c>
      <c r="B59" t="s">
        <v>51</v>
      </c>
      <c r="C59" t="s">
        <v>129</v>
      </c>
      <c r="D59" s="24" t="s">
        <v>9</v>
      </c>
      <c r="E59" s="24" t="s">
        <v>6</v>
      </c>
      <c r="F59" t="s">
        <v>153</v>
      </c>
      <c r="G59" t="s">
        <v>154</v>
      </c>
      <c r="H59" t="s">
        <v>68</v>
      </c>
      <c r="I59" s="29">
        <v>45110</v>
      </c>
      <c r="J59" s="29"/>
      <c r="K59" t="s">
        <v>175</v>
      </c>
      <c r="L59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65</v>
      </c>
      <c r="M59" s="25">
        <f>IF(PROGRAM1_STAFF[[#This Row],[Type]]="Employee",Reference!D$6,IF(OR(PROGRAM1_STAFF[[#This Row],[Type]]="Contractor",PROGRAM1_STAFF[[#This Row],[Type]]="SOW"),Reference!D$7,0))</f>
        <v>160</v>
      </c>
      <c r="N59" s="25">
        <f>IF(PROGRAM1_STAFF[[#This Row],[Type]]="Employee",Reference!E$6,IF(OR(PROGRAM1_STAFF[[#This Row],[Type]]="Contractor",PROGRAM1_STAFF[[#This Row],[Type]]="SOW"),Reference!E$7,0))</f>
        <v>152</v>
      </c>
      <c r="O59" s="25">
        <f>IF(PROGRAM1_STAFF[[#This Row],[Type]]="Employee",Reference!F$6,IF(OR(PROGRAM1_STAFF[[#This Row],[Type]]="Contractor",PROGRAM1_STAFF[[#This Row],[Type]]="SOW"),Reference!F$7,0))</f>
        <v>176</v>
      </c>
      <c r="P59" s="25">
        <f>IF(PROGRAM1_STAFF[[#This Row],[Type]]="Employee",Reference!G$6,IF(OR(PROGRAM1_STAFF[[#This Row],[Type]]="Contractor",PROGRAM1_STAFF[[#This Row],[Type]]="SOW"),Reference!G$7,0))</f>
        <v>176</v>
      </c>
      <c r="Q59" s="25"/>
      <c r="R59" s="25"/>
      <c r="S59" s="25"/>
      <c r="T59" s="25"/>
      <c r="U59" s="25"/>
      <c r="V59" s="25"/>
      <c r="W59" s="25"/>
      <c r="X59" s="25"/>
      <c r="Y59" s="129">
        <f>SUM(PROGRAM1_STAFF[[#This Row],[Jan-26]:[Dec-26]])</f>
        <v>664</v>
      </c>
      <c r="Z59" s="7">
        <f>PROGRAM1_STAFF[[#This Row],[Rate]]*PROGRAM1_STAFF[[#This Row],[Total Hours]]</f>
        <v>43160</v>
      </c>
      <c r="AA59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59" s="24" t="str" cm="1">
        <f t="array" ref="AB59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59" s="24" t="str" cm="1">
        <f t="array" ref="AC59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59" s="24" t="str" cm="1">
        <f t="array" ref="AD59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59" s="24" t="str" cm="1">
        <f t="array" ref="AE59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>Transfer Out</v>
      </c>
      <c r="AF59" s="24" t="str" cm="1">
        <f t="array" ref="AF59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59" s="24" t="str" cm="1">
        <f t="array" ref="AG59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59" s="24" t="str" cm="1">
        <f t="array" ref="AH59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59" s="24" t="str" cm="1">
        <f t="array" ref="AI59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59" s="24" t="str" cm="1">
        <f t="array" ref="AJ59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59" s="24" t="str" cm="1">
        <f t="array" ref="AK59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59" s="24" t="str" cm="1">
        <f t="array" ref="AL59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60" spans="1:38" x14ac:dyDescent="0.25">
      <c r="A60" s="8" t="str">
        <f t="shared" si="2"/>
        <v>Program 1</v>
      </c>
      <c r="B60" t="s">
        <v>24</v>
      </c>
      <c r="C60" t="s">
        <v>131</v>
      </c>
      <c r="D60" s="24" t="s">
        <v>9</v>
      </c>
      <c r="E60" s="24"/>
      <c r="F60" t="s">
        <v>136</v>
      </c>
      <c r="G60" t="s">
        <v>135</v>
      </c>
      <c r="H60" t="s">
        <v>69</v>
      </c>
      <c r="I60" s="29">
        <v>45943</v>
      </c>
      <c r="J60" s="29"/>
      <c r="K60" t="s">
        <v>174</v>
      </c>
      <c r="L60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25</v>
      </c>
      <c r="M60" s="25">
        <f>IF(PROGRAM1_STAFF[[#This Row],[Type]]="Employee",Reference!D$6,IF(OR(PROGRAM1_STAFF[[#This Row],[Type]]="Contractor",PROGRAM1_STAFF[[#This Row],[Type]]="SOW"),Reference!D$7,0))</f>
        <v>160</v>
      </c>
      <c r="N60" s="25">
        <f>IF(PROGRAM1_STAFF[[#This Row],[Type]]="Employee",Reference!E$6,IF(OR(PROGRAM1_STAFF[[#This Row],[Type]]="Contractor",PROGRAM1_STAFF[[#This Row],[Type]]="SOW"),Reference!E$7,0))</f>
        <v>152</v>
      </c>
      <c r="O60" s="25">
        <f>IF(PROGRAM1_STAFF[[#This Row],[Type]]="Employee",Reference!F$6,IF(OR(PROGRAM1_STAFF[[#This Row],[Type]]="Contractor",PROGRAM1_STAFF[[#This Row],[Type]]="SOW"),Reference!F$7,0))</f>
        <v>176</v>
      </c>
      <c r="P60" s="25">
        <f>IF(PROGRAM1_STAFF[[#This Row],[Type]]="Employee",Reference!G$6,IF(OR(PROGRAM1_STAFF[[#This Row],[Type]]="Contractor",PROGRAM1_STAFF[[#This Row],[Type]]="SOW"),Reference!G$7,0))</f>
        <v>176</v>
      </c>
      <c r="Q60" s="25">
        <f>IF(PROGRAM1_STAFF[[#This Row],[Type]]="Employee",Reference!H$6,IF(OR(PROGRAM1_STAFF[[#This Row],[Type]]="Contractor",PROGRAM1_STAFF[[#This Row],[Type]]="SOW"),Reference!H$7,0))</f>
        <v>160</v>
      </c>
      <c r="R60" s="25">
        <f>IF(PROGRAM1_STAFF[[#This Row],[Type]]="Employee",Reference!I$6,IF(OR(PROGRAM1_STAFF[[#This Row],[Type]]="Contractor",PROGRAM1_STAFF[[#This Row],[Type]]="SOW"),Reference!I$7,0))</f>
        <v>168</v>
      </c>
      <c r="S60" s="25">
        <f>IF(PROGRAM1_STAFF[[#This Row],[Type]]="Employee",Reference!J$6,IF(OR(PROGRAM1_STAFF[[#This Row],[Type]]="Contractor",PROGRAM1_STAFF[[#This Row],[Type]]="SOW"),Reference!J$7,0))</f>
        <v>176</v>
      </c>
      <c r="T60" s="25">
        <f>IF(PROGRAM1_STAFF[[#This Row],[Type]]="Employee",Reference!K$6,IF(OR(PROGRAM1_STAFF[[#This Row],[Type]]="Contractor",PROGRAM1_STAFF[[#This Row],[Type]]="SOW"),Reference!K$7,0))</f>
        <v>168</v>
      </c>
      <c r="U60" s="25">
        <f>IF(PROGRAM1_STAFF[[#This Row],[Type]]="Employee",Reference!L$6,IF(OR(PROGRAM1_STAFF[[#This Row],[Type]]="Contractor",PROGRAM1_STAFF[[#This Row],[Type]]="SOW"),Reference!L$7,0))</f>
        <v>168</v>
      </c>
      <c r="V60" s="25">
        <f>IF(PROGRAM1_STAFF[[#This Row],[Type]]="Employee",Reference!M$6,IF(OR(PROGRAM1_STAFF[[#This Row],[Type]]="Contractor",PROGRAM1_STAFF[[#This Row],[Type]]="SOW"),Reference!M$7,0))</f>
        <v>176</v>
      </c>
      <c r="W60" s="25">
        <f>IF(PROGRAM1_STAFF[[#This Row],[Type]]="Employee",Reference!N$6,IF(OR(PROGRAM1_STAFF[[#This Row],[Type]]="Contractor",PROGRAM1_STAFF[[#This Row],[Type]]="SOW"),Reference!N$7,0))</f>
        <v>160</v>
      </c>
      <c r="X60" s="25">
        <f>IF(PROGRAM1_STAFF[[#This Row],[Type]]="Employee",Reference!O$6,IF(OR(PROGRAM1_STAFF[[#This Row],[Type]]="Contractor",PROGRAM1_STAFF[[#This Row],[Type]]="SOW"),Reference!O$7,0))</f>
        <v>176</v>
      </c>
      <c r="Y60" s="129">
        <f>SUM(PROGRAM1_STAFF[[#This Row],[Jan-26]:[Dec-26]])</f>
        <v>2016</v>
      </c>
      <c r="Z60" s="7">
        <f>PROGRAM1_STAFF[[#This Row],[Rate]]*PROGRAM1_STAFF[[#This Row],[Total Hours]]</f>
        <v>50400</v>
      </c>
      <c r="AA60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60" s="24" t="str" cm="1">
        <f t="array" ref="AB60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60" s="24" t="str" cm="1">
        <f t="array" ref="AC60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60" s="24" t="str" cm="1">
        <f t="array" ref="AD60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60" s="24" t="str" cm="1">
        <f t="array" ref="AE60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60" s="24" t="str" cm="1">
        <f t="array" ref="AF60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60" s="24" t="str" cm="1">
        <f t="array" ref="AG60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60" s="24" t="str" cm="1">
        <f t="array" ref="AH60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60" s="24" t="str" cm="1">
        <f t="array" ref="AI60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60" s="24" t="str" cm="1">
        <f t="array" ref="AJ60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60" s="24" t="str" cm="1">
        <f t="array" ref="AK60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60" s="24" t="str" cm="1">
        <f t="array" ref="AL60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61" spans="1:38" x14ac:dyDescent="0.25">
      <c r="A61" s="8" t="str">
        <f t="shared" ref="A61:A92" si="3">$B$1</f>
        <v>Program 1</v>
      </c>
      <c r="B61" t="s">
        <v>29</v>
      </c>
      <c r="C61" t="s">
        <v>168</v>
      </c>
      <c r="D61" s="24" t="s">
        <v>10</v>
      </c>
      <c r="E61" s="24"/>
      <c r="F61" t="s">
        <v>140</v>
      </c>
      <c r="G61" t="s">
        <v>140</v>
      </c>
      <c r="H61" t="s">
        <v>70</v>
      </c>
      <c r="I61" s="30">
        <v>45453</v>
      </c>
      <c r="J61" s="29"/>
      <c r="K61" t="s">
        <v>172</v>
      </c>
      <c r="L61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25</v>
      </c>
      <c r="M61" s="25">
        <f>IF(PROGRAM1_STAFF[[#This Row],[Type]]="Employee",Reference!D$6,IF(OR(PROGRAM1_STAFF[[#This Row],[Type]]="Contractor",PROGRAM1_STAFF[[#This Row],[Type]]="SOW"),Reference!D$7,0))</f>
        <v>160</v>
      </c>
      <c r="N61" s="25">
        <f>IF(PROGRAM1_STAFF[[#This Row],[Type]]="Employee",Reference!E$6,IF(OR(PROGRAM1_STAFF[[#This Row],[Type]]="Contractor",PROGRAM1_STAFF[[#This Row],[Type]]="SOW"),Reference!E$7,0))</f>
        <v>152</v>
      </c>
      <c r="O61" s="25">
        <f>IF(PROGRAM1_STAFF[[#This Row],[Type]]="Employee",Reference!F$6,IF(OR(PROGRAM1_STAFF[[#This Row],[Type]]="Contractor",PROGRAM1_STAFF[[#This Row],[Type]]="SOW"),Reference!F$7,0))</f>
        <v>176</v>
      </c>
      <c r="P61" s="25">
        <f>IF(PROGRAM1_STAFF[[#This Row],[Type]]="Employee",Reference!G$6,IF(OR(PROGRAM1_STAFF[[#This Row],[Type]]="Contractor",PROGRAM1_STAFF[[#This Row],[Type]]="SOW"),Reference!G$7,0))</f>
        <v>176</v>
      </c>
      <c r="Q61" s="25">
        <f>IF(PROGRAM1_STAFF[[#This Row],[Type]]="Employee",Reference!H$6,IF(OR(PROGRAM1_STAFF[[#This Row],[Type]]="Contractor",PROGRAM1_STAFF[[#This Row],[Type]]="SOW"),Reference!H$7,0))</f>
        <v>160</v>
      </c>
      <c r="R61" s="25">
        <f>IF(PROGRAM1_STAFF[[#This Row],[Type]]="Employee",Reference!I$6,IF(OR(PROGRAM1_STAFF[[#This Row],[Type]]="Contractor",PROGRAM1_STAFF[[#This Row],[Type]]="SOW"),Reference!I$7,0))</f>
        <v>168</v>
      </c>
      <c r="S61" s="25">
        <f>IF(PROGRAM1_STAFF[[#This Row],[Type]]="Employee",Reference!J$6,IF(OR(PROGRAM1_STAFF[[#This Row],[Type]]="Contractor",PROGRAM1_STAFF[[#This Row],[Type]]="SOW"),Reference!J$7,0))</f>
        <v>176</v>
      </c>
      <c r="T61" s="25">
        <f>IF(PROGRAM1_STAFF[[#This Row],[Type]]="Employee",Reference!K$6,IF(OR(PROGRAM1_STAFF[[#This Row],[Type]]="Contractor",PROGRAM1_STAFF[[#This Row],[Type]]="SOW"),Reference!K$7,0))</f>
        <v>168</v>
      </c>
      <c r="U61" s="25">
        <f>IF(PROGRAM1_STAFF[[#This Row],[Type]]="Employee",Reference!L$6,IF(OR(PROGRAM1_STAFF[[#This Row],[Type]]="Contractor",PROGRAM1_STAFF[[#This Row],[Type]]="SOW"),Reference!L$7,0))</f>
        <v>168</v>
      </c>
      <c r="V61" s="25">
        <f>IF(PROGRAM1_STAFF[[#This Row],[Type]]="Employee",Reference!M$6,IF(OR(PROGRAM1_STAFF[[#This Row],[Type]]="Contractor",PROGRAM1_STAFF[[#This Row],[Type]]="SOW"),Reference!M$7,0))</f>
        <v>176</v>
      </c>
      <c r="W61" s="25">
        <f>IF(PROGRAM1_STAFF[[#This Row],[Type]]="Employee",Reference!N$6,IF(OR(PROGRAM1_STAFF[[#This Row],[Type]]="Contractor",PROGRAM1_STAFF[[#This Row],[Type]]="SOW"),Reference!N$7,0))</f>
        <v>160</v>
      </c>
      <c r="X61" s="25">
        <f>IF(PROGRAM1_STAFF[[#This Row],[Type]]="Employee",Reference!O$6,IF(OR(PROGRAM1_STAFF[[#This Row],[Type]]="Contractor",PROGRAM1_STAFF[[#This Row],[Type]]="SOW"),Reference!O$7,0))</f>
        <v>176</v>
      </c>
      <c r="Y61" s="129">
        <f>SUM(PROGRAM1_STAFF[[#This Row],[Jan-26]:[Dec-26]])</f>
        <v>2016</v>
      </c>
      <c r="Z61" s="7">
        <f>PROGRAM1_STAFF[[#This Row],[Rate]]*PROGRAM1_STAFF[[#This Row],[Total Hours]]</f>
        <v>50400</v>
      </c>
      <c r="AA61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61" s="24" t="str" cm="1">
        <f t="array" ref="AB61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61" s="24" t="str" cm="1">
        <f t="array" ref="AC61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61" s="24" t="str" cm="1">
        <f t="array" ref="AD61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61" s="24" t="str" cm="1">
        <f t="array" ref="AE61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61" s="24" t="str" cm="1">
        <f t="array" ref="AF61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61" s="24" t="str" cm="1">
        <f t="array" ref="AG61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61" s="24" t="str" cm="1">
        <f t="array" ref="AH61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61" s="24" t="str" cm="1">
        <f t="array" ref="AI61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61" s="24" t="str" cm="1">
        <f t="array" ref="AJ61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61" s="24" t="str" cm="1">
        <f t="array" ref="AK61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61" s="24" t="str" cm="1">
        <f t="array" ref="AL61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62" spans="1:38" x14ac:dyDescent="0.25">
      <c r="A62" s="8" t="str">
        <f t="shared" si="3"/>
        <v>Program 1</v>
      </c>
      <c r="B62" t="s">
        <v>52</v>
      </c>
      <c r="C62" t="s">
        <v>128</v>
      </c>
      <c r="D62" s="24" t="s">
        <v>8</v>
      </c>
      <c r="E62" s="24" t="s">
        <v>169</v>
      </c>
      <c r="F62" t="s">
        <v>136</v>
      </c>
      <c r="G62" t="s">
        <v>135</v>
      </c>
      <c r="H62" t="s">
        <v>69</v>
      </c>
      <c r="I62" s="29">
        <v>45453</v>
      </c>
      <c r="J62" s="29">
        <v>46115</v>
      </c>
      <c r="K62"/>
      <c r="L62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35</v>
      </c>
      <c r="M62" s="25">
        <f>IF(PROGRAM1_STAFF[[#This Row],[Type]]="Employee",Reference!D$6,IF(OR(PROGRAM1_STAFF[[#This Row],[Type]]="Contractor",PROGRAM1_STAFF[[#This Row],[Type]]="SOW"),Reference!D$7,0))</f>
        <v>176</v>
      </c>
      <c r="N62" s="25">
        <f>IF(PROGRAM1_STAFF[[#This Row],[Type]]="Employee",Reference!E$6,IF(OR(PROGRAM1_STAFF[[#This Row],[Type]]="Contractor",PROGRAM1_STAFF[[#This Row],[Type]]="SOW"),Reference!E$7,0))</f>
        <v>160</v>
      </c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129">
        <f>SUM(PROGRAM1_STAFF[[#This Row],[Jan-26]:[Dec-26]])</f>
        <v>336</v>
      </c>
      <c r="Z62" s="7">
        <f>PROGRAM1_STAFF[[#This Row],[Rate]]*PROGRAM1_STAFF[[#This Row],[Total Hours]]</f>
        <v>11760</v>
      </c>
      <c r="AA62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62" s="24" t="str" cm="1">
        <f t="array" ref="AB62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62" s="24" t="str" cm="1">
        <f t="array" ref="AC62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>Left Company</v>
      </c>
      <c r="AD62" s="24" t="str" cm="1">
        <f t="array" ref="AD62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62" s="24" t="str" cm="1">
        <f t="array" ref="AE62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62" s="24" t="str" cm="1">
        <f t="array" ref="AF62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62" s="24" t="str" cm="1">
        <f t="array" ref="AG62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62" s="24" t="str" cm="1">
        <f t="array" ref="AH62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62" s="24" t="str" cm="1">
        <f t="array" ref="AI62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62" s="24" t="str" cm="1">
        <f t="array" ref="AJ62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62" s="24" t="str" cm="1">
        <f t="array" ref="AK62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62" s="24" t="str" cm="1">
        <f t="array" ref="AL62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63" spans="1:38" x14ac:dyDescent="0.25">
      <c r="A63" s="8" t="str">
        <f t="shared" si="3"/>
        <v>Program 1</v>
      </c>
      <c r="B63" t="s">
        <v>55</v>
      </c>
      <c r="C63" t="s">
        <v>130</v>
      </c>
      <c r="D63" s="24" t="s">
        <v>8</v>
      </c>
      <c r="E63" s="24"/>
      <c r="F63" t="s">
        <v>150</v>
      </c>
      <c r="G63" t="s">
        <v>142</v>
      </c>
      <c r="H63" t="s">
        <v>68</v>
      </c>
      <c r="I63" s="30">
        <v>45110</v>
      </c>
      <c r="J63" s="29"/>
      <c r="K63"/>
      <c r="L63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95</v>
      </c>
      <c r="M63" s="25">
        <f>IF(PROGRAM1_STAFF[[#This Row],[Type]]="Employee",Reference!D$6,IF(OR(PROGRAM1_STAFF[[#This Row],[Type]]="Contractor",PROGRAM1_STAFF[[#This Row],[Type]]="SOW"),Reference!D$7,0))</f>
        <v>176</v>
      </c>
      <c r="N63" s="25">
        <f>IF(PROGRAM1_STAFF[[#This Row],[Type]]="Employee",Reference!E$6,IF(OR(PROGRAM1_STAFF[[#This Row],[Type]]="Contractor",PROGRAM1_STAFF[[#This Row],[Type]]="SOW"),Reference!E$7,0))</f>
        <v>160</v>
      </c>
      <c r="O63" s="25">
        <f>IF(PROGRAM1_STAFF[[#This Row],[Type]]="Employee",Reference!F$6,IF(OR(PROGRAM1_STAFF[[#This Row],[Type]]="Contractor",PROGRAM1_STAFF[[#This Row],[Type]]="SOW"),Reference!F$7,0))</f>
        <v>176</v>
      </c>
      <c r="P63" s="25">
        <f>IF(PROGRAM1_STAFF[[#This Row],[Type]]="Employee",Reference!G$6,IF(OR(PROGRAM1_STAFF[[#This Row],[Type]]="Contractor",PROGRAM1_STAFF[[#This Row],[Type]]="SOW"),Reference!G$7,0))</f>
        <v>176</v>
      </c>
      <c r="Q63" s="25">
        <f>IF(PROGRAM1_STAFF[[#This Row],[Type]]="Employee",Reference!H$6,IF(OR(PROGRAM1_STAFF[[#This Row],[Type]]="Contractor",PROGRAM1_STAFF[[#This Row],[Type]]="SOW"),Reference!H$7,0))</f>
        <v>168</v>
      </c>
      <c r="R63" s="25">
        <f>IF(PROGRAM1_STAFF[[#This Row],[Type]]="Employee",Reference!I$6,IF(OR(PROGRAM1_STAFF[[#This Row],[Type]]="Contractor",PROGRAM1_STAFF[[#This Row],[Type]]="SOW"),Reference!I$7,0))</f>
        <v>176</v>
      </c>
      <c r="S63" s="25">
        <f>IF(PROGRAM1_STAFF[[#This Row],[Type]]="Employee",Reference!J$6,IF(OR(PROGRAM1_STAFF[[#This Row],[Type]]="Contractor",PROGRAM1_STAFF[[#This Row],[Type]]="SOW"),Reference!J$7,0))</f>
        <v>184</v>
      </c>
      <c r="T63" s="25">
        <f>IF(PROGRAM1_STAFF[[#This Row],[Type]]="Employee",Reference!K$6,IF(OR(PROGRAM1_STAFF[[#This Row],[Type]]="Contractor",PROGRAM1_STAFF[[#This Row],[Type]]="SOW"),Reference!K$7,0))</f>
        <v>168</v>
      </c>
      <c r="U63" s="25">
        <f>IF(PROGRAM1_STAFF[[#This Row],[Type]]="Employee",Reference!L$6,IF(OR(PROGRAM1_STAFF[[#This Row],[Type]]="Contractor",PROGRAM1_STAFF[[#This Row],[Type]]="SOW"),Reference!L$7,0))</f>
        <v>176</v>
      </c>
      <c r="V63" s="25">
        <f>IF(PROGRAM1_STAFF[[#This Row],[Type]]="Employee",Reference!M$6,IF(OR(PROGRAM1_STAFF[[#This Row],[Type]]="Contractor",PROGRAM1_STAFF[[#This Row],[Type]]="SOW"),Reference!M$7,0))</f>
        <v>176</v>
      </c>
      <c r="W63" s="25">
        <f>IF(PROGRAM1_STAFF[[#This Row],[Type]]="Employee",Reference!N$6,IF(OR(PROGRAM1_STAFF[[#This Row],[Type]]="Contractor",PROGRAM1_STAFF[[#This Row],[Type]]="SOW"),Reference!N$7,0))</f>
        <v>168</v>
      </c>
      <c r="X63" s="25">
        <f>IF(PROGRAM1_STAFF[[#This Row],[Type]]="Employee",Reference!O$6,IF(OR(PROGRAM1_STAFF[[#This Row],[Type]]="Contractor",PROGRAM1_STAFF[[#This Row],[Type]]="SOW"),Reference!O$7,0))</f>
        <v>184</v>
      </c>
      <c r="Y63" s="129">
        <f>SUM(PROGRAM1_STAFF[[#This Row],[Jan-26]:[Dec-26]])</f>
        <v>2088</v>
      </c>
      <c r="Z63" s="7">
        <f>PROGRAM1_STAFF[[#This Row],[Rate]]*PROGRAM1_STAFF[[#This Row],[Total Hours]]</f>
        <v>198360</v>
      </c>
      <c r="AA63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63" s="24" t="str" cm="1">
        <f t="array" ref="AB63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63" s="24" t="str" cm="1">
        <f t="array" ref="AC63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63" s="24" t="str" cm="1">
        <f t="array" ref="AD63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63" s="24" t="str" cm="1">
        <f t="array" ref="AE63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63" s="24" t="str" cm="1">
        <f t="array" ref="AF63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63" s="24" t="str" cm="1">
        <f t="array" ref="AG63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63" s="24" t="str" cm="1">
        <f t="array" ref="AH63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63" s="24" t="str" cm="1">
        <f t="array" ref="AI63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63" s="24" t="str" cm="1">
        <f t="array" ref="AJ63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63" s="24" t="str" cm="1">
        <f t="array" ref="AK63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63" s="24" t="str" cm="1">
        <f t="array" ref="AL63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64" spans="1:38" x14ac:dyDescent="0.25">
      <c r="A64" s="8" t="str">
        <f t="shared" si="3"/>
        <v>Program 1</v>
      </c>
      <c r="B64" t="s">
        <v>35</v>
      </c>
      <c r="C64" t="s">
        <v>130</v>
      </c>
      <c r="D64" s="24" t="s">
        <v>8</v>
      </c>
      <c r="E64" s="24"/>
      <c r="F64" t="s">
        <v>143</v>
      </c>
      <c r="G64" t="s">
        <v>142</v>
      </c>
      <c r="H64" t="s">
        <v>68</v>
      </c>
      <c r="I64" s="30">
        <v>44684</v>
      </c>
      <c r="J64" s="29"/>
      <c r="K64"/>
      <c r="L64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95</v>
      </c>
      <c r="M64" s="25">
        <f>IF(PROGRAM1_STAFF[[#This Row],[Type]]="Employee",Reference!D$6,IF(OR(PROGRAM1_STAFF[[#This Row],[Type]]="Contractor",PROGRAM1_STAFF[[#This Row],[Type]]="SOW"),Reference!D$7,0))</f>
        <v>176</v>
      </c>
      <c r="N64" s="25">
        <f>IF(PROGRAM1_STAFF[[#This Row],[Type]]="Employee",Reference!E$6,IF(OR(PROGRAM1_STAFF[[#This Row],[Type]]="Contractor",PROGRAM1_STAFF[[#This Row],[Type]]="SOW"),Reference!E$7,0))</f>
        <v>160</v>
      </c>
      <c r="O64" s="25">
        <f>IF(PROGRAM1_STAFF[[#This Row],[Type]]="Employee",Reference!F$6,IF(OR(PROGRAM1_STAFF[[#This Row],[Type]]="Contractor",PROGRAM1_STAFF[[#This Row],[Type]]="SOW"),Reference!F$7,0))</f>
        <v>176</v>
      </c>
      <c r="P64" s="25">
        <f>IF(PROGRAM1_STAFF[[#This Row],[Type]]="Employee",Reference!G$6,IF(OR(PROGRAM1_STAFF[[#This Row],[Type]]="Contractor",PROGRAM1_STAFF[[#This Row],[Type]]="SOW"),Reference!G$7,0))</f>
        <v>176</v>
      </c>
      <c r="Q64" s="25">
        <f>IF(PROGRAM1_STAFF[[#This Row],[Type]]="Employee",Reference!H$6,IF(OR(PROGRAM1_STAFF[[#This Row],[Type]]="Contractor",PROGRAM1_STAFF[[#This Row],[Type]]="SOW"),Reference!H$7,0))</f>
        <v>168</v>
      </c>
      <c r="R64" s="25">
        <f>IF(PROGRAM1_STAFF[[#This Row],[Type]]="Employee",Reference!I$6,IF(OR(PROGRAM1_STAFF[[#This Row],[Type]]="Contractor",PROGRAM1_STAFF[[#This Row],[Type]]="SOW"),Reference!I$7,0))</f>
        <v>176</v>
      </c>
      <c r="S64" s="25">
        <f>IF(PROGRAM1_STAFF[[#This Row],[Type]]="Employee",Reference!J$6,IF(OR(PROGRAM1_STAFF[[#This Row],[Type]]="Contractor",PROGRAM1_STAFF[[#This Row],[Type]]="SOW"),Reference!J$7,0))</f>
        <v>184</v>
      </c>
      <c r="T64" s="25">
        <f>IF(PROGRAM1_STAFF[[#This Row],[Type]]="Employee",Reference!K$6,IF(OR(PROGRAM1_STAFF[[#This Row],[Type]]="Contractor",PROGRAM1_STAFF[[#This Row],[Type]]="SOW"),Reference!K$7,0))</f>
        <v>168</v>
      </c>
      <c r="U64" s="25">
        <f>IF(PROGRAM1_STAFF[[#This Row],[Type]]="Employee",Reference!L$6,IF(OR(PROGRAM1_STAFF[[#This Row],[Type]]="Contractor",PROGRAM1_STAFF[[#This Row],[Type]]="SOW"),Reference!L$7,0))</f>
        <v>176</v>
      </c>
      <c r="V64" s="25">
        <f>IF(PROGRAM1_STAFF[[#This Row],[Type]]="Employee",Reference!M$6,IF(OR(PROGRAM1_STAFF[[#This Row],[Type]]="Contractor",PROGRAM1_STAFF[[#This Row],[Type]]="SOW"),Reference!M$7,0))</f>
        <v>176</v>
      </c>
      <c r="W64" s="25">
        <f>IF(PROGRAM1_STAFF[[#This Row],[Type]]="Employee",Reference!N$6,IF(OR(PROGRAM1_STAFF[[#This Row],[Type]]="Contractor",PROGRAM1_STAFF[[#This Row],[Type]]="SOW"),Reference!N$7,0))</f>
        <v>168</v>
      </c>
      <c r="X64" s="25">
        <f>IF(PROGRAM1_STAFF[[#This Row],[Type]]="Employee",Reference!O$6,IF(OR(PROGRAM1_STAFF[[#This Row],[Type]]="Contractor",PROGRAM1_STAFF[[#This Row],[Type]]="SOW"),Reference!O$7,0))</f>
        <v>184</v>
      </c>
      <c r="Y64" s="129">
        <f>SUM(PROGRAM1_STAFF[[#This Row],[Jan-26]:[Dec-26]])</f>
        <v>2088</v>
      </c>
      <c r="Z64" s="7">
        <f>PROGRAM1_STAFF[[#This Row],[Rate]]*PROGRAM1_STAFF[[#This Row],[Total Hours]]</f>
        <v>198360</v>
      </c>
      <c r="AA64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64" s="24" t="str" cm="1">
        <f t="array" ref="AB64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64" s="24" t="str" cm="1">
        <f t="array" ref="AC64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64" s="24" t="str" cm="1">
        <f t="array" ref="AD64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64" s="24" t="str" cm="1">
        <f t="array" ref="AE64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64" s="24" t="str" cm="1">
        <f t="array" ref="AF64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64" s="24" t="str" cm="1">
        <f t="array" ref="AG64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64" s="24" t="str" cm="1">
        <f t="array" ref="AH64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64" s="24" t="str" cm="1">
        <f t="array" ref="AI64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64" s="24" t="str" cm="1">
        <f t="array" ref="AJ64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64" s="24" t="str" cm="1">
        <f t="array" ref="AK64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64" s="24" t="str" cm="1">
        <f t="array" ref="AL64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65" spans="1:38" x14ac:dyDescent="0.25">
      <c r="A65" s="8" t="str">
        <f t="shared" si="3"/>
        <v>Program 1</v>
      </c>
      <c r="B65" t="s">
        <v>41</v>
      </c>
      <c r="C65" t="s">
        <v>73</v>
      </c>
      <c r="D65" s="24" t="s">
        <v>8</v>
      </c>
      <c r="E65" s="24"/>
      <c r="F65" t="s">
        <v>146</v>
      </c>
      <c r="G65" t="s">
        <v>147</v>
      </c>
      <c r="H65" t="s">
        <v>68</v>
      </c>
      <c r="I65" s="29">
        <v>39482</v>
      </c>
      <c r="J65" s="29"/>
      <c r="K65"/>
      <c r="L65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95</v>
      </c>
      <c r="M65" s="25">
        <f>IF(PROGRAM1_STAFF[[#This Row],[Type]]="Employee",Reference!D$6,IF(OR(PROGRAM1_STAFF[[#This Row],[Type]]="Contractor",PROGRAM1_STAFF[[#This Row],[Type]]="SOW"),Reference!D$7,0))</f>
        <v>176</v>
      </c>
      <c r="N65" s="25">
        <f>IF(PROGRAM1_STAFF[[#This Row],[Type]]="Employee",Reference!E$6,IF(OR(PROGRAM1_STAFF[[#This Row],[Type]]="Contractor",PROGRAM1_STAFF[[#This Row],[Type]]="SOW"),Reference!E$7,0))</f>
        <v>160</v>
      </c>
      <c r="O65" s="25">
        <f>IF(PROGRAM1_STAFF[[#This Row],[Type]]="Employee",Reference!F$6,IF(OR(PROGRAM1_STAFF[[#This Row],[Type]]="Contractor",PROGRAM1_STAFF[[#This Row],[Type]]="SOW"),Reference!F$7,0))</f>
        <v>176</v>
      </c>
      <c r="P65" s="25">
        <f>IF(PROGRAM1_STAFF[[#This Row],[Type]]="Employee",Reference!G$6,IF(OR(PROGRAM1_STAFF[[#This Row],[Type]]="Contractor",PROGRAM1_STAFF[[#This Row],[Type]]="SOW"),Reference!G$7,0))</f>
        <v>176</v>
      </c>
      <c r="Q65" s="25">
        <f>IF(PROGRAM1_STAFF[[#This Row],[Type]]="Employee",Reference!H$6,IF(OR(PROGRAM1_STAFF[[#This Row],[Type]]="Contractor",PROGRAM1_STAFF[[#This Row],[Type]]="SOW"),Reference!H$7,0))</f>
        <v>168</v>
      </c>
      <c r="R65" s="25">
        <f>IF(PROGRAM1_STAFF[[#This Row],[Type]]="Employee",Reference!I$6,IF(OR(PROGRAM1_STAFF[[#This Row],[Type]]="Contractor",PROGRAM1_STAFF[[#This Row],[Type]]="SOW"),Reference!I$7,0))</f>
        <v>176</v>
      </c>
      <c r="S65" s="25">
        <f>IF(PROGRAM1_STAFF[[#This Row],[Type]]="Employee",Reference!J$6,IF(OR(PROGRAM1_STAFF[[#This Row],[Type]]="Contractor",PROGRAM1_STAFF[[#This Row],[Type]]="SOW"),Reference!J$7,0))</f>
        <v>184</v>
      </c>
      <c r="T65" s="25">
        <f>IF(PROGRAM1_STAFF[[#This Row],[Type]]="Employee",Reference!K$6,IF(OR(PROGRAM1_STAFF[[#This Row],[Type]]="Contractor",PROGRAM1_STAFF[[#This Row],[Type]]="SOW"),Reference!K$7,0))</f>
        <v>168</v>
      </c>
      <c r="U65" s="25">
        <f>IF(PROGRAM1_STAFF[[#This Row],[Type]]="Employee",Reference!L$6,IF(OR(PROGRAM1_STAFF[[#This Row],[Type]]="Contractor",PROGRAM1_STAFF[[#This Row],[Type]]="SOW"),Reference!L$7,0))</f>
        <v>176</v>
      </c>
      <c r="V65" s="25">
        <f>IF(PROGRAM1_STAFF[[#This Row],[Type]]="Employee",Reference!M$6,IF(OR(PROGRAM1_STAFF[[#This Row],[Type]]="Contractor",PROGRAM1_STAFF[[#This Row],[Type]]="SOW"),Reference!M$7,0))</f>
        <v>176</v>
      </c>
      <c r="W65" s="25">
        <f>IF(PROGRAM1_STAFF[[#This Row],[Type]]="Employee",Reference!N$6,IF(OR(PROGRAM1_STAFF[[#This Row],[Type]]="Contractor",PROGRAM1_STAFF[[#This Row],[Type]]="SOW"),Reference!N$7,0))</f>
        <v>168</v>
      </c>
      <c r="X65" s="25">
        <f>IF(PROGRAM1_STAFF[[#This Row],[Type]]="Employee",Reference!O$6,IF(OR(PROGRAM1_STAFF[[#This Row],[Type]]="Contractor",PROGRAM1_STAFF[[#This Row],[Type]]="SOW"),Reference!O$7,0))</f>
        <v>184</v>
      </c>
      <c r="Y65" s="129">
        <f>SUM(PROGRAM1_STAFF[[#This Row],[Jan-26]:[Dec-26]])</f>
        <v>2088</v>
      </c>
      <c r="Z65" s="7">
        <f>PROGRAM1_STAFF[[#This Row],[Rate]]*PROGRAM1_STAFF[[#This Row],[Total Hours]]</f>
        <v>198360</v>
      </c>
      <c r="AA65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65" s="24" t="str" cm="1">
        <f t="array" ref="AB65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65" s="24" t="str" cm="1">
        <f t="array" ref="AC65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65" s="24" t="str" cm="1">
        <f t="array" ref="AD65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65" s="24" t="str" cm="1">
        <f t="array" ref="AE65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65" s="24" t="str" cm="1">
        <f t="array" ref="AF65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65" s="24" t="str" cm="1">
        <f t="array" ref="AG65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65" s="24" t="str" cm="1">
        <f t="array" ref="AH65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65" s="24" t="str" cm="1">
        <f t="array" ref="AI65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65" s="24" t="str" cm="1">
        <f t="array" ref="AJ65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65" s="24" t="str" cm="1">
        <f t="array" ref="AK65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65" s="24" t="str" cm="1">
        <f t="array" ref="AL65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66" spans="1:38" x14ac:dyDescent="0.25">
      <c r="A66" s="8" t="str">
        <f t="shared" si="3"/>
        <v>Program 1</v>
      </c>
      <c r="B66" t="s">
        <v>19</v>
      </c>
      <c r="C66" t="s">
        <v>168</v>
      </c>
      <c r="D66" s="24" t="s">
        <v>10</v>
      </c>
      <c r="E66" s="24"/>
      <c r="F66" t="s">
        <v>146</v>
      </c>
      <c r="G66" t="s">
        <v>147</v>
      </c>
      <c r="H66" t="s">
        <v>68</v>
      </c>
      <c r="I66" s="29">
        <v>45888</v>
      </c>
      <c r="J66" s="29"/>
      <c r="K66" t="s">
        <v>171</v>
      </c>
      <c r="L66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65</v>
      </c>
      <c r="M66" s="25">
        <f>IF(PROGRAM1_STAFF[[#This Row],[Type]]="Employee",Reference!D$6,IF(OR(PROGRAM1_STAFF[[#This Row],[Type]]="Contractor",PROGRAM1_STAFF[[#This Row],[Type]]="SOW"),Reference!D$7,0))</f>
        <v>160</v>
      </c>
      <c r="N66" s="25">
        <f>IF(PROGRAM1_STAFF[[#This Row],[Type]]="Employee",Reference!E$6,IF(OR(PROGRAM1_STAFF[[#This Row],[Type]]="Contractor",PROGRAM1_STAFF[[#This Row],[Type]]="SOW"),Reference!E$7,0))</f>
        <v>152</v>
      </c>
      <c r="O66" s="25">
        <f>IF(PROGRAM1_STAFF[[#This Row],[Type]]="Employee",Reference!F$6,IF(OR(PROGRAM1_STAFF[[#This Row],[Type]]="Contractor",PROGRAM1_STAFF[[#This Row],[Type]]="SOW"),Reference!F$7,0))</f>
        <v>176</v>
      </c>
      <c r="P66" s="25">
        <f>IF(PROGRAM1_STAFF[[#This Row],[Type]]="Employee",Reference!G$6,IF(OR(PROGRAM1_STAFF[[#This Row],[Type]]="Contractor",PROGRAM1_STAFF[[#This Row],[Type]]="SOW"),Reference!G$7,0))</f>
        <v>176</v>
      </c>
      <c r="Q66" s="25">
        <f>IF(PROGRAM1_STAFF[[#This Row],[Type]]="Employee",Reference!H$6,IF(OR(PROGRAM1_STAFF[[#This Row],[Type]]="Contractor",PROGRAM1_STAFF[[#This Row],[Type]]="SOW"),Reference!H$7,0))</f>
        <v>160</v>
      </c>
      <c r="R66" s="25">
        <f>IF(PROGRAM1_STAFF[[#This Row],[Type]]="Employee",Reference!I$6,IF(OR(PROGRAM1_STAFF[[#This Row],[Type]]="Contractor",PROGRAM1_STAFF[[#This Row],[Type]]="SOW"),Reference!I$7,0))</f>
        <v>168</v>
      </c>
      <c r="S66" s="25">
        <f>IF(PROGRAM1_STAFF[[#This Row],[Type]]="Employee",Reference!J$6,IF(OR(PROGRAM1_STAFF[[#This Row],[Type]]="Contractor",PROGRAM1_STAFF[[#This Row],[Type]]="SOW"),Reference!J$7,0))</f>
        <v>176</v>
      </c>
      <c r="T66" s="25">
        <f>IF(PROGRAM1_STAFF[[#This Row],[Type]]="Employee",Reference!K$6,IF(OR(PROGRAM1_STAFF[[#This Row],[Type]]="Contractor",PROGRAM1_STAFF[[#This Row],[Type]]="SOW"),Reference!K$7,0))</f>
        <v>168</v>
      </c>
      <c r="U66" s="25">
        <f>IF(PROGRAM1_STAFF[[#This Row],[Type]]="Employee",Reference!L$6,IF(OR(PROGRAM1_STAFF[[#This Row],[Type]]="Contractor",PROGRAM1_STAFF[[#This Row],[Type]]="SOW"),Reference!L$7,0))</f>
        <v>168</v>
      </c>
      <c r="V66" s="25">
        <f>IF(PROGRAM1_STAFF[[#This Row],[Type]]="Employee",Reference!M$6,IF(OR(PROGRAM1_STAFF[[#This Row],[Type]]="Contractor",PROGRAM1_STAFF[[#This Row],[Type]]="SOW"),Reference!M$7,0))</f>
        <v>176</v>
      </c>
      <c r="W66" s="25">
        <f>IF(PROGRAM1_STAFF[[#This Row],[Type]]="Employee",Reference!N$6,IF(OR(PROGRAM1_STAFF[[#This Row],[Type]]="Contractor",PROGRAM1_STAFF[[#This Row],[Type]]="SOW"),Reference!N$7,0))</f>
        <v>160</v>
      </c>
      <c r="X66" s="25">
        <f>IF(PROGRAM1_STAFF[[#This Row],[Type]]="Employee",Reference!O$6,IF(OR(PROGRAM1_STAFF[[#This Row],[Type]]="Contractor",PROGRAM1_STAFF[[#This Row],[Type]]="SOW"),Reference!O$7,0))</f>
        <v>176</v>
      </c>
      <c r="Y66" s="129">
        <f>SUM(PROGRAM1_STAFF[[#This Row],[Jan-26]:[Dec-26]])</f>
        <v>2016</v>
      </c>
      <c r="Z66" s="7">
        <f>PROGRAM1_STAFF[[#This Row],[Rate]]*PROGRAM1_STAFF[[#This Row],[Total Hours]]</f>
        <v>131040</v>
      </c>
      <c r="AA66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66" s="24" t="str" cm="1">
        <f t="array" ref="AB66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66" s="24" t="str" cm="1">
        <f t="array" ref="AC66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66" s="24" t="str" cm="1">
        <f t="array" ref="AD66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66" s="24" t="str" cm="1">
        <f t="array" ref="AE66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66" s="24" t="str" cm="1">
        <f t="array" ref="AF66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66" s="24" t="str" cm="1">
        <f t="array" ref="AG66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66" s="24" t="str" cm="1">
        <f t="array" ref="AH66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66" s="24" t="str" cm="1">
        <f t="array" ref="AI66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66" s="24" t="str" cm="1">
        <f t="array" ref="AJ66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66" s="24" t="str" cm="1">
        <f t="array" ref="AK66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66" s="24" t="str" cm="1">
        <f t="array" ref="AL66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67" spans="1:38" x14ac:dyDescent="0.25">
      <c r="A67" s="8" t="str">
        <f t="shared" si="3"/>
        <v>Program 1</v>
      </c>
      <c r="B67" t="s">
        <v>34</v>
      </c>
      <c r="C67" t="s">
        <v>131</v>
      </c>
      <c r="D67" s="24" t="s">
        <v>8</v>
      </c>
      <c r="E67" s="24"/>
      <c r="F67" t="s">
        <v>152</v>
      </c>
      <c r="G67" t="s">
        <v>151</v>
      </c>
      <c r="H67" t="s">
        <v>68</v>
      </c>
      <c r="I67" s="30">
        <v>39923</v>
      </c>
      <c r="J67" s="29"/>
      <c r="K67"/>
      <c r="L67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95</v>
      </c>
      <c r="M67" s="25">
        <f>IF(PROGRAM1_STAFF[[#This Row],[Type]]="Employee",Reference!D$6,IF(OR(PROGRAM1_STAFF[[#This Row],[Type]]="Contractor",PROGRAM1_STAFF[[#This Row],[Type]]="SOW"),Reference!D$7,0))</f>
        <v>176</v>
      </c>
      <c r="N67" s="25">
        <f>IF(PROGRAM1_STAFF[[#This Row],[Type]]="Employee",Reference!E$6,IF(OR(PROGRAM1_STAFF[[#This Row],[Type]]="Contractor",PROGRAM1_STAFF[[#This Row],[Type]]="SOW"),Reference!E$7,0))</f>
        <v>160</v>
      </c>
      <c r="O67" s="25">
        <f>IF(PROGRAM1_STAFF[[#This Row],[Type]]="Employee",Reference!F$6,IF(OR(PROGRAM1_STAFF[[#This Row],[Type]]="Contractor",PROGRAM1_STAFF[[#This Row],[Type]]="SOW"),Reference!F$7,0))</f>
        <v>176</v>
      </c>
      <c r="P67" s="25">
        <f>IF(PROGRAM1_STAFF[[#This Row],[Type]]="Employee",Reference!G$6,IF(OR(PROGRAM1_STAFF[[#This Row],[Type]]="Contractor",PROGRAM1_STAFF[[#This Row],[Type]]="SOW"),Reference!G$7,0))</f>
        <v>176</v>
      </c>
      <c r="Q67" s="25">
        <f>IF(PROGRAM1_STAFF[[#This Row],[Type]]="Employee",Reference!H$6,IF(OR(PROGRAM1_STAFF[[#This Row],[Type]]="Contractor",PROGRAM1_STAFF[[#This Row],[Type]]="SOW"),Reference!H$7,0))</f>
        <v>168</v>
      </c>
      <c r="R67" s="25">
        <f>IF(PROGRAM1_STAFF[[#This Row],[Type]]="Employee",Reference!I$6,IF(OR(PROGRAM1_STAFF[[#This Row],[Type]]="Contractor",PROGRAM1_STAFF[[#This Row],[Type]]="SOW"),Reference!I$7,0))</f>
        <v>176</v>
      </c>
      <c r="S67" s="25">
        <f>IF(PROGRAM1_STAFF[[#This Row],[Type]]="Employee",Reference!J$6,IF(OR(PROGRAM1_STAFF[[#This Row],[Type]]="Contractor",PROGRAM1_STAFF[[#This Row],[Type]]="SOW"),Reference!J$7,0))</f>
        <v>184</v>
      </c>
      <c r="T67" s="25">
        <f>IF(PROGRAM1_STAFF[[#This Row],[Type]]="Employee",Reference!K$6,IF(OR(PROGRAM1_STAFF[[#This Row],[Type]]="Contractor",PROGRAM1_STAFF[[#This Row],[Type]]="SOW"),Reference!K$7,0))</f>
        <v>168</v>
      </c>
      <c r="U67" s="25">
        <f>IF(PROGRAM1_STAFF[[#This Row],[Type]]="Employee",Reference!L$6,IF(OR(PROGRAM1_STAFF[[#This Row],[Type]]="Contractor",PROGRAM1_STAFF[[#This Row],[Type]]="SOW"),Reference!L$7,0))</f>
        <v>176</v>
      </c>
      <c r="V67" s="25">
        <f>IF(PROGRAM1_STAFF[[#This Row],[Type]]="Employee",Reference!M$6,IF(OR(PROGRAM1_STAFF[[#This Row],[Type]]="Contractor",PROGRAM1_STAFF[[#This Row],[Type]]="SOW"),Reference!M$7,0))</f>
        <v>176</v>
      </c>
      <c r="W67" s="25">
        <f>IF(PROGRAM1_STAFF[[#This Row],[Type]]="Employee",Reference!N$6,IF(OR(PROGRAM1_STAFF[[#This Row],[Type]]="Contractor",PROGRAM1_STAFF[[#This Row],[Type]]="SOW"),Reference!N$7,0))</f>
        <v>168</v>
      </c>
      <c r="X67" s="25">
        <f>IF(PROGRAM1_STAFF[[#This Row],[Type]]="Employee",Reference!O$6,IF(OR(PROGRAM1_STAFF[[#This Row],[Type]]="Contractor",PROGRAM1_STAFF[[#This Row],[Type]]="SOW"),Reference!O$7,0))</f>
        <v>184</v>
      </c>
      <c r="Y67" s="129">
        <f>SUM(PROGRAM1_STAFF[[#This Row],[Jan-26]:[Dec-26]])</f>
        <v>2088</v>
      </c>
      <c r="Z67" s="7">
        <f>PROGRAM1_STAFF[[#This Row],[Rate]]*PROGRAM1_STAFF[[#This Row],[Total Hours]]</f>
        <v>198360</v>
      </c>
      <c r="AA67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67" s="24" t="str" cm="1">
        <f t="array" ref="AB67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67" s="24" t="str" cm="1">
        <f t="array" ref="AC67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67" s="24" t="str" cm="1">
        <f t="array" ref="AD67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67" s="24" t="str" cm="1">
        <f t="array" ref="AE67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67" s="24" t="str" cm="1">
        <f t="array" ref="AF67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67" s="24" t="str" cm="1">
        <f t="array" ref="AG67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67" s="24" t="str" cm="1">
        <f t="array" ref="AH67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67" s="24" t="str" cm="1">
        <f t="array" ref="AI67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67" s="24" t="str" cm="1">
        <f t="array" ref="AJ67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67" s="24" t="str" cm="1">
        <f t="array" ref="AK67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67" s="24" t="str" cm="1">
        <f t="array" ref="AL67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68" spans="1:38" x14ac:dyDescent="0.25">
      <c r="A68" s="8" t="str">
        <f t="shared" si="3"/>
        <v>Program 1</v>
      </c>
      <c r="B68" t="s">
        <v>44</v>
      </c>
      <c r="C68" t="s">
        <v>127</v>
      </c>
      <c r="D68" s="24" t="s">
        <v>8</v>
      </c>
      <c r="E68" s="24"/>
      <c r="F68" t="s">
        <v>139</v>
      </c>
      <c r="G68" t="s">
        <v>141</v>
      </c>
      <c r="H68" t="s">
        <v>70</v>
      </c>
      <c r="I68" s="29">
        <v>43740</v>
      </c>
      <c r="J68" s="29"/>
      <c r="K68"/>
      <c r="L68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35</v>
      </c>
      <c r="M68" s="25">
        <f>IF(PROGRAM1_STAFF[[#This Row],[Type]]="Employee",Reference!D$6,IF(OR(PROGRAM1_STAFF[[#This Row],[Type]]="Contractor",PROGRAM1_STAFF[[#This Row],[Type]]="SOW"),Reference!D$7,0))</f>
        <v>176</v>
      </c>
      <c r="N68" s="25">
        <f>IF(PROGRAM1_STAFF[[#This Row],[Type]]="Employee",Reference!E$6,IF(OR(PROGRAM1_STAFF[[#This Row],[Type]]="Contractor",PROGRAM1_STAFF[[#This Row],[Type]]="SOW"),Reference!E$7,0))</f>
        <v>160</v>
      </c>
      <c r="O68" s="25">
        <f>IF(PROGRAM1_STAFF[[#This Row],[Type]]="Employee",Reference!F$6,IF(OR(PROGRAM1_STAFF[[#This Row],[Type]]="Contractor",PROGRAM1_STAFF[[#This Row],[Type]]="SOW"),Reference!F$7,0))</f>
        <v>176</v>
      </c>
      <c r="P68" s="25">
        <f>IF(PROGRAM1_STAFF[[#This Row],[Type]]="Employee",Reference!G$6,IF(OR(PROGRAM1_STAFF[[#This Row],[Type]]="Contractor",PROGRAM1_STAFF[[#This Row],[Type]]="SOW"),Reference!G$7,0))</f>
        <v>176</v>
      </c>
      <c r="Q68" s="25">
        <f>IF(PROGRAM1_STAFF[[#This Row],[Type]]="Employee",Reference!H$6,IF(OR(PROGRAM1_STAFF[[#This Row],[Type]]="Contractor",PROGRAM1_STAFF[[#This Row],[Type]]="SOW"),Reference!H$7,0))</f>
        <v>168</v>
      </c>
      <c r="R68" s="25">
        <f>IF(PROGRAM1_STAFF[[#This Row],[Type]]="Employee",Reference!I$6,IF(OR(PROGRAM1_STAFF[[#This Row],[Type]]="Contractor",PROGRAM1_STAFF[[#This Row],[Type]]="SOW"),Reference!I$7,0))</f>
        <v>176</v>
      </c>
      <c r="S68" s="25">
        <f>IF(PROGRAM1_STAFF[[#This Row],[Type]]="Employee",Reference!J$6,IF(OR(PROGRAM1_STAFF[[#This Row],[Type]]="Contractor",PROGRAM1_STAFF[[#This Row],[Type]]="SOW"),Reference!J$7,0))</f>
        <v>184</v>
      </c>
      <c r="T68" s="25">
        <f>IF(PROGRAM1_STAFF[[#This Row],[Type]]="Employee",Reference!K$6,IF(OR(PROGRAM1_STAFF[[#This Row],[Type]]="Contractor",PROGRAM1_STAFF[[#This Row],[Type]]="SOW"),Reference!K$7,0))</f>
        <v>168</v>
      </c>
      <c r="U68" s="25">
        <f>IF(PROGRAM1_STAFF[[#This Row],[Type]]="Employee",Reference!L$6,IF(OR(PROGRAM1_STAFF[[#This Row],[Type]]="Contractor",PROGRAM1_STAFF[[#This Row],[Type]]="SOW"),Reference!L$7,0))</f>
        <v>176</v>
      </c>
      <c r="V68" s="25">
        <f>IF(PROGRAM1_STAFF[[#This Row],[Type]]="Employee",Reference!M$6,IF(OR(PROGRAM1_STAFF[[#This Row],[Type]]="Contractor",PROGRAM1_STAFF[[#This Row],[Type]]="SOW"),Reference!M$7,0))</f>
        <v>176</v>
      </c>
      <c r="W68" s="25">
        <f>IF(PROGRAM1_STAFF[[#This Row],[Type]]="Employee",Reference!N$6,IF(OR(PROGRAM1_STAFF[[#This Row],[Type]]="Contractor",PROGRAM1_STAFF[[#This Row],[Type]]="SOW"),Reference!N$7,0))</f>
        <v>168</v>
      </c>
      <c r="X68" s="25">
        <f>IF(PROGRAM1_STAFF[[#This Row],[Type]]="Employee",Reference!O$6,IF(OR(PROGRAM1_STAFF[[#This Row],[Type]]="Contractor",PROGRAM1_STAFF[[#This Row],[Type]]="SOW"),Reference!O$7,0))</f>
        <v>184</v>
      </c>
      <c r="Y68" s="129">
        <f>SUM(PROGRAM1_STAFF[[#This Row],[Jan-26]:[Dec-26]])</f>
        <v>2088</v>
      </c>
      <c r="Z68" s="7">
        <f>PROGRAM1_STAFF[[#This Row],[Rate]]*PROGRAM1_STAFF[[#This Row],[Total Hours]]</f>
        <v>73080</v>
      </c>
      <c r="AA68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68" s="24" t="str" cm="1">
        <f t="array" ref="AB68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68" s="24" t="str" cm="1">
        <f t="array" ref="AC68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68" s="24" t="str" cm="1">
        <f t="array" ref="AD68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68" s="24" t="str" cm="1">
        <f t="array" ref="AE68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68" s="24" t="str" cm="1">
        <f t="array" ref="AF68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68" s="24" t="str" cm="1">
        <f t="array" ref="AG68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68" s="24" t="str" cm="1">
        <f t="array" ref="AH68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68" s="24" t="str" cm="1">
        <f t="array" ref="AI68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68" s="24" t="str" cm="1">
        <f t="array" ref="AJ68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68" s="24" t="str" cm="1">
        <f t="array" ref="AK68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68" s="24" t="str" cm="1">
        <f t="array" ref="AL68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69" spans="1:38" x14ac:dyDescent="0.25">
      <c r="A69" s="8" t="str">
        <f t="shared" si="3"/>
        <v>Program 1</v>
      </c>
      <c r="B69" t="s">
        <v>25</v>
      </c>
      <c r="C69" t="s">
        <v>168</v>
      </c>
      <c r="D69" s="24" t="s">
        <v>10</v>
      </c>
      <c r="E69" s="24"/>
      <c r="F69" t="s">
        <v>155</v>
      </c>
      <c r="G69" t="s">
        <v>156</v>
      </c>
      <c r="H69" t="s">
        <v>68</v>
      </c>
      <c r="I69" s="29">
        <v>45453</v>
      </c>
      <c r="J69" s="29"/>
      <c r="K69" t="s">
        <v>172</v>
      </c>
      <c r="L69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65</v>
      </c>
      <c r="M69" s="25">
        <f>IF(PROGRAM1_STAFF[[#This Row],[Type]]="Employee",Reference!D$6,IF(OR(PROGRAM1_STAFF[[#This Row],[Type]]="Contractor",PROGRAM1_STAFF[[#This Row],[Type]]="SOW"),Reference!D$7,0))</f>
        <v>160</v>
      </c>
      <c r="N69" s="25">
        <f>IF(PROGRAM1_STAFF[[#This Row],[Type]]="Employee",Reference!E$6,IF(OR(PROGRAM1_STAFF[[#This Row],[Type]]="Contractor",PROGRAM1_STAFF[[#This Row],[Type]]="SOW"),Reference!E$7,0))</f>
        <v>152</v>
      </c>
      <c r="O69" s="25">
        <f>IF(PROGRAM1_STAFF[[#This Row],[Type]]="Employee",Reference!F$6,IF(OR(PROGRAM1_STAFF[[#This Row],[Type]]="Contractor",PROGRAM1_STAFF[[#This Row],[Type]]="SOW"),Reference!F$7,0))</f>
        <v>176</v>
      </c>
      <c r="P69" s="25">
        <f>IF(PROGRAM1_STAFF[[#This Row],[Type]]="Employee",Reference!G$6,IF(OR(PROGRAM1_STAFF[[#This Row],[Type]]="Contractor",PROGRAM1_STAFF[[#This Row],[Type]]="SOW"),Reference!G$7,0))</f>
        <v>176</v>
      </c>
      <c r="Q69" s="25">
        <f>IF(PROGRAM1_STAFF[[#This Row],[Type]]="Employee",Reference!H$6,IF(OR(PROGRAM1_STAFF[[#This Row],[Type]]="Contractor",PROGRAM1_STAFF[[#This Row],[Type]]="SOW"),Reference!H$7,0))</f>
        <v>160</v>
      </c>
      <c r="R69" s="25">
        <f>IF(PROGRAM1_STAFF[[#This Row],[Type]]="Employee",Reference!I$6,IF(OR(PROGRAM1_STAFF[[#This Row],[Type]]="Contractor",PROGRAM1_STAFF[[#This Row],[Type]]="SOW"),Reference!I$7,0))</f>
        <v>168</v>
      </c>
      <c r="S69" s="25">
        <f>IF(PROGRAM1_STAFF[[#This Row],[Type]]="Employee",Reference!J$6,IF(OR(PROGRAM1_STAFF[[#This Row],[Type]]="Contractor",PROGRAM1_STAFF[[#This Row],[Type]]="SOW"),Reference!J$7,0))</f>
        <v>176</v>
      </c>
      <c r="T69" s="25">
        <f>IF(PROGRAM1_STAFF[[#This Row],[Type]]="Employee",Reference!K$6,IF(OR(PROGRAM1_STAFF[[#This Row],[Type]]="Contractor",PROGRAM1_STAFF[[#This Row],[Type]]="SOW"),Reference!K$7,0))</f>
        <v>168</v>
      </c>
      <c r="U69" s="25">
        <f>IF(PROGRAM1_STAFF[[#This Row],[Type]]="Employee",Reference!L$6,IF(OR(PROGRAM1_STAFF[[#This Row],[Type]]="Contractor",PROGRAM1_STAFF[[#This Row],[Type]]="SOW"),Reference!L$7,0))</f>
        <v>168</v>
      </c>
      <c r="V69" s="25">
        <f>IF(PROGRAM1_STAFF[[#This Row],[Type]]="Employee",Reference!M$6,IF(OR(PROGRAM1_STAFF[[#This Row],[Type]]="Contractor",PROGRAM1_STAFF[[#This Row],[Type]]="SOW"),Reference!M$7,0))</f>
        <v>176</v>
      </c>
      <c r="W69" s="25">
        <f>IF(PROGRAM1_STAFF[[#This Row],[Type]]="Employee",Reference!N$6,IF(OR(PROGRAM1_STAFF[[#This Row],[Type]]="Contractor",PROGRAM1_STAFF[[#This Row],[Type]]="SOW"),Reference!N$7,0))</f>
        <v>160</v>
      </c>
      <c r="X69" s="25">
        <f>IF(PROGRAM1_STAFF[[#This Row],[Type]]="Employee",Reference!O$6,IF(OR(PROGRAM1_STAFF[[#This Row],[Type]]="Contractor",PROGRAM1_STAFF[[#This Row],[Type]]="SOW"),Reference!O$7,0))</f>
        <v>176</v>
      </c>
      <c r="Y69" s="129">
        <f>SUM(PROGRAM1_STAFF[[#This Row],[Jan-26]:[Dec-26]])</f>
        <v>2016</v>
      </c>
      <c r="Z69" s="7">
        <f>PROGRAM1_STAFF[[#This Row],[Rate]]*PROGRAM1_STAFF[[#This Row],[Total Hours]]</f>
        <v>131040</v>
      </c>
      <c r="AA69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69" s="24" t="str" cm="1">
        <f t="array" ref="AB69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69" s="24" t="str" cm="1">
        <f t="array" ref="AC69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69" s="24" t="str" cm="1">
        <f t="array" ref="AD69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69" s="24" t="str" cm="1">
        <f t="array" ref="AE69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69" s="24" t="str" cm="1">
        <f t="array" ref="AF69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69" s="24" t="str" cm="1">
        <f t="array" ref="AG69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69" s="24" t="str" cm="1">
        <f t="array" ref="AH69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69" s="24" t="str" cm="1">
        <f t="array" ref="AI69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69" s="24" t="str" cm="1">
        <f t="array" ref="AJ69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69" s="24" t="str" cm="1">
        <f t="array" ref="AK69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69" s="24" t="str" cm="1">
        <f t="array" ref="AL69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70" spans="1:38" x14ac:dyDescent="0.25">
      <c r="A70" s="8" t="str">
        <f t="shared" si="3"/>
        <v>Program 1</v>
      </c>
      <c r="B70" t="s">
        <v>42</v>
      </c>
      <c r="C70" t="s">
        <v>125</v>
      </c>
      <c r="D70" s="24" t="s">
        <v>8</v>
      </c>
      <c r="E70" s="24"/>
      <c r="F70" t="s">
        <v>143</v>
      </c>
      <c r="G70" t="s">
        <v>142</v>
      </c>
      <c r="H70" t="s">
        <v>68</v>
      </c>
      <c r="I70" s="29">
        <v>37728</v>
      </c>
      <c r="J70" s="29"/>
      <c r="K70"/>
      <c r="L70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95</v>
      </c>
      <c r="M70" s="25">
        <f>IF(PROGRAM1_STAFF[[#This Row],[Type]]="Employee",Reference!D$6,IF(OR(PROGRAM1_STAFF[[#This Row],[Type]]="Contractor",PROGRAM1_STAFF[[#This Row],[Type]]="SOW"),Reference!D$7,0))</f>
        <v>176</v>
      </c>
      <c r="N70" s="25">
        <f>IF(PROGRAM1_STAFF[[#This Row],[Type]]="Employee",Reference!E$6,IF(OR(PROGRAM1_STAFF[[#This Row],[Type]]="Contractor",PROGRAM1_STAFF[[#This Row],[Type]]="SOW"),Reference!E$7,0))</f>
        <v>160</v>
      </c>
      <c r="O70" s="25">
        <f>IF(PROGRAM1_STAFF[[#This Row],[Type]]="Employee",Reference!F$6,IF(OR(PROGRAM1_STAFF[[#This Row],[Type]]="Contractor",PROGRAM1_STAFF[[#This Row],[Type]]="SOW"),Reference!F$7,0))</f>
        <v>176</v>
      </c>
      <c r="P70" s="25">
        <f>IF(PROGRAM1_STAFF[[#This Row],[Type]]="Employee",Reference!G$6,IF(OR(PROGRAM1_STAFF[[#This Row],[Type]]="Contractor",PROGRAM1_STAFF[[#This Row],[Type]]="SOW"),Reference!G$7,0))</f>
        <v>176</v>
      </c>
      <c r="Q70" s="25">
        <f>IF(PROGRAM1_STAFF[[#This Row],[Type]]="Employee",Reference!H$6,IF(OR(PROGRAM1_STAFF[[#This Row],[Type]]="Contractor",PROGRAM1_STAFF[[#This Row],[Type]]="SOW"),Reference!H$7,0))</f>
        <v>168</v>
      </c>
      <c r="R70" s="25">
        <f>IF(PROGRAM1_STAFF[[#This Row],[Type]]="Employee",Reference!I$6,IF(OR(PROGRAM1_STAFF[[#This Row],[Type]]="Contractor",PROGRAM1_STAFF[[#This Row],[Type]]="SOW"),Reference!I$7,0))</f>
        <v>176</v>
      </c>
      <c r="S70" s="25">
        <f>IF(PROGRAM1_STAFF[[#This Row],[Type]]="Employee",Reference!J$6,IF(OR(PROGRAM1_STAFF[[#This Row],[Type]]="Contractor",PROGRAM1_STAFF[[#This Row],[Type]]="SOW"),Reference!J$7,0))</f>
        <v>184</v>
      </c>
      <c r="T70" s="25">
        <f>IF(PROGRAM1_STAFF[[#This Row],[Type]]="Employee",Reference!K$6,IF(OR(PROGRAM1_STAFF[[#This Row],[Type]]="Contractor",PROGRAM1_STAFF[[#This Row],[Type]]="SOW"),Reference!K$7,0))</f>
        <v>168</v>
      </c>
      <c r="U70" s="25">
        <f>IF(PROGRAM1_STAFF[[#This Row],[Type]]="Employee",Reference!L$6,IF(OR(PROGRAM1_STAFF[[#This Row],[Type]]="Contractor",PROGRAM1_STAFF[[#This Row],[Type]]="SOW"),Reference!L$7,0))</f>
        <v>176</v>
      </c>
      <c r="V70" s="25">
        <f>IF(PROGRAM1_STAFF[[#This Row],[Type]]="Employee",Reference!M$6,IF(OR(PROGRAM1_STAFF[[#This Row],[Type]]="Contractor",PROGRAM1_STAFF[[#This Row],[Type]]="SOW"),Reference!M$7,0))</f>
        <v>176</v>
      </c>
      <c r="W70" s="25">
        <f>IF(PROGRAM1_STAFF[[#This Row],[Type]]="Employee",Reference!N$6,IF(OR(PROGRAM1_STAFF[[#This Row],[Type]]="Contractor",PROGRAM1_STAFF[[#This Row],[Type]]="SOW"),Reference!N$7,0))</f>
        <v>168</v>
      </c>
      <c r="X70" s="25">
        <f>IF(PROGRAM1_STAFF[[#This Row],[Type]]="Employee",Reference!O$6,IF(OR(PROGRAM1_STAFF[[#This Row],[Type]]="Contractor",PROGRAM1_STAFF[[#This Row],[Type]]="SOW"),Reference!O$7,0))</f>
        <v>184</v>
      </c>
      <c r="Y70" s="129">
        <f>SUM(PROGRAM1_STAFF[[#This Row],[Jan-26]:[Dec-26]])</f>
        <v>2088</v>
      </c>
      <c r="Z70" s="7">
        <f>PROGRAM1_STAFF[[#This Row],[Rate]]*PROGRAM1_STAFF[[#This Row],[Total Hours]]</f>
        <v>198360</v>
      </c>
      <c r="AA70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70" s="24" t="str" cm="1">
        <f t="array" ref="AB70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70" s="24" t="str" cm="1">
        <f t="array" ref="AC70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70" s="24" t="str" cm="1">
        <f t="array" ref="AD70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70" s="24" t="str" cm="1">
        <f t="array" ref="AE70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70" s="24" t="str" cm="1">
        <f t="array" ref="AF70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70" s="24" t="str" cm="1">
        <f t="array" ref="AG70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70" s="24" t="str" cm="1">
        <f t="array" ref="AH70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70" s="24" t="str" cm="1">
        <f t="array" ref="AI70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70" s="24" t="str" cm="1">
        <f t="array" ref="AJ70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70" s="24" t="str" cm="1">
        <f t="array" ref="AK70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70" s="24" t="str" cm="1">
        <f t="array" ref="AL70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71" spans="1:38" x14ac:dyDescent="0.25">
      <c r="A71" s="8" t="str">
        <f t="shared" si="3"/>
        <v>Program 1</v>
      </c>
      <c r="B71" t="s">
        <v>40</v>
      </c>
      <c r="C71" t="s">
        <v>72</v>
      </c>
      <c r="D71" s="24" t="s">
        <v>8</v>
      </c>
      <c r="E71" s="24"/>
      <c r="F71" t="s">
        <v>137</v>
      </c>
      <c r="G71" t="s">
        <v>138</v>
      </c>
      <c r="H71" t="s">
        <v>69</v>
      </c>
      <c r="I71" s="29">
        <v>42814</v>
      </c>
      <c r="J71" s="29"/>
      <c r="K71"/>
      <c r="L71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35</v>
      </c>
      <c r="M71" s="25">
        <f>IF(PROGRAM1_STAFF[[#This Row],[Type]]="Employee",Reference!D$6,IF(OR(PROGRAM1_STAFF[[#This Row],[Type]]="Contractor",PROGRAM1_STAFF[[#This Row],[Type]]="SOW"),Reference!D$7,0))</f>
        <v>176</v>
      </c>
      <c r="N71" s="25">
        <f>IF(PROGRAM1_STAFF[[#This Row],[Type]]="Employee",Reference!E$6,IF(OR(PROGRAM1_STAFF[[#This Row],[Type]]="Contractor",PROGRAM1_STAFF[[#This Row],[Type]]="SOW"),Reference!E$7,0))</f>
        <v>160</v>
      </c>
      <c r="O71" s="25">
        <f>IF(PROGRAM1_STAFF[[#This Row],[Type]]="Employee",Reference!F$6,IF(OR(PROGRAM1_STAFF[[#This Row],[Type]]="Contractor",PROGRAM1_STAFF[[#This Row],[Type]]="SOW"),Reference!F$7,0))</f>
        <v>176</v>
      </c>
      <c r="P71" s="25">
        <f>IF(PROGRAM1_STAFF[[#This Row],[Type]]="Employee",Reference!G$6,IF(OR(PROGRAM1_STAFF[[#This Row],[Type]]="Contractor",PROGRAM1_STAFF[[#This Row],[Type]]="SOW"),Reference!G$7,0))</f>
        <v>176</v>
      </c>
      <c r="Q71" s="25">
        <f>IF(PROGRAM1_STAFF[[#This Row],[Type]]="Employee",Reference!H$6,IF(OR(PROGRAM1_STAFF[[#This Row],[Type]]="Contractor",PROGRAM1_STAFF[[#This Row],[Type]]="SOW"),Reference!H$7,0))</f>
        <v>168</v>
      </c>
      <c r="R71" s="25">
        <f>IF(PROGRAM1_STAFF[[#This Row],[Type]]="Employee",Reference!I$6,IF(OR(PROGRAM1_STAFF[[#This Row],[Type]]="Contractor",PROGRAM1_STAFF[[#This Row],[Type]]="SOW"),Reference!I$7,0))</f>
        <v>176</v>
      </c>
      <c r="S71" s="25">
        <f>IF(PROGRAM1_STAFF[[#This Row],[Type]]="Employee",Reference!J$6,IF(OR(PROGRAM1_STAFF[[#This Row],[Type]]="Contractor",PROGRAM1_STAFF[[#This Row],[Type]]="SOW"),Reference!J$7,0))</f>
        <v>184</v>
      </c>
      <c r="T71" s="25">
        <f>IF(PROGRAM1_STAFF[[#This Row],[Type]]="Employee",Reference!K$6,IF(OR(PROGRAM1_STAFF[[#This Row],[Type]]="Contractor",PROGRAM1_STAFF[[#This Row],[Type]]="SOW"),Reference!K$7,0))</f>
        <v>168</v>
      </c>
      <c r="U71" s="25">
        <f>IF(PROGRAM1_STAFF[[#This Row],[Type]]="Employee",Reference!L$6,IF(OR(PROGRAM1_STAFF[[#This Row],[Type]]="Contractor",PROGRAM1_STAFF[[#This Row],[Type]]="SOW"),Reference!L$7,0))</f>
        <v>176</v>
      </c>
      <c r="V71" s="25">
        <f>IF(PROGRAM1_STAFF[[#This Row],[Type]]="Employee",Reference!M$6,IF(OR(PROGRAM1_STAFF[[#This Row],[Type]]="Contractor",PROGRAM1_STAFF[[#This Row],[Type]]="SOW"),Reference!M$7,0))</f>
        <v>176</v>
      </c>
      <c r="W71" s="25">
        <f>IF(PROGRAM1_STAFF[[#This Row],[Type]]="Employee",Reference!N$6,IF(OR(PROGRAM1_STAFF[[#This Row],[Type]]="Contractor",PROGRAM1_STAFF[[#This Row],[Type]]="SOW"),Reference!N$7,0))</f>
        <v>168</v>
      </c>
      <c r="X71" s="25">
        <f>IF(PROGRAM1_STAFF[[#This Row],[Type]]="Employee",Reference!O$6,IF(OR(PROGRAM1_STAFF[[#This Row],[Type]]="Contractor",PROGRAM1_STAFF[[#This Row],[Type]]="SOW"),Reference!O$7,0))</f>
        <v>184</v>
      </c>
      <c r="Y71" s="129">
        <f>SUM(PROGRAM1_STAFF[[#This Row],[Jan-26]:[Dec-26]])</f>
        <v>2088</v>
      </c>
      <c r="Z71" s="7">
        <f>PROGRAM1_STAFF[[#This Row],[Rate]]*PROGRAM1_STAFF[[#This Row],[Total Hours]]</f>
        <v>73080</v>
      </c>
      <c r="AA71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71" s="24" t="str" cm="1">
        <f t="array" ref="AB71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71" s="24" t="str" cm="1">
        <f t="array" ref="AC71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71" s="24" t="str" cm="1">
        <f t="array" ref="AD71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71" s="24" t="str" cm="1">
        <f t="array" ref="AE71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71" s="24" t="str" cm="1">
        <f t="array" ref="AF71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71" s="24" t="str" cm="1">
        <f t="array" ref="AG71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71" s="24" t="str" cm="1">
        <f t="array" ref="AH71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71" s="24" t="str" cm="1">
        <f t="array" ref="AI71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71" s="24" t="str" cm="1">
        <f t="array" ref="AJ71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71" s="24" t="str" cm="1">
        <f t="array" ref="AK71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71" s="24" t="str" cm="1">
        <f t="array" ref="AL71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72" spans="1:38" x14ac:dyDescent="0.25">
      <c r="A72" s="8" t="str">
        <f t="shared" si="3"/>
        <v>Program 1</v>
      </c>
      <c r="B72" t="s">
        <v>43</v>
      </c>
      <c r="C72" t="s">
        <v>126</v>
      </c>
      <c r="D72" s="24" t="s">
        <v>9</v>
      </c>
      <c r="E72" s="24"/>
      <c r="F72" t="s">
        <v>136</v>
      </c>
      <c r="G72" t="s">
        <v>135</v>
      </c>
      <c r="H72" t="s">
        <v>69</v>
      </c>
      <c r="I72" s="29">
        <v>39650</v>
      </c>
      <c r="J72" s="29"/>
      <c r="K72" t="s">
        <v>175</v>
      </c>
      <c r="L72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25</v>
      </c>
      <c r="M72" s="25">
        <f>IF(PROGRAM1_STAFF[[#This Row],[Type]]="Employee",Reference!D$6,IF(OR(PROGRAM1_STAFF[[#This Row],[Type]]="Contractor",PROGRAM1_STAFF[[#This Row],[Type]]="SOW"),Reference!D$7,0))</f>
        <v>160</v>
      </c>
      <c r="N72" s="25">
        <f>IF(PROGRAM1_STAFF[[#This Row],[Type]]="Employee",Reference!E$6,IF(OR(PROGRAM1_STAFF[[#This Row],[Type]]="Contractor",PROGRAM1_STAFF[[#This Row],[Type]]="SOW"),Reference!E$7,0))</f>
        <v>152</v>
      </c>
      <c r="O72" s="25">
        <f>IF(PROGRAM1_STAFF[[#This Row],[Type]]="Employee",Reference!F$6,IF(OR(PROGRAM1_STAFF[[#This Row],[Type]]="Contractor",PROGRAM1_STAFF[[#This Row],[Type]]="SOW"),Reference!F$7,0))</f>
        <v>176</v>
      </c>
      <c r="P72" s="25">
        <f>IF(PROGRAM1_STAFF[[#This Row],[Type]]="Employee",Reference!G$6,IF(OR(PROGRAM1_STAFF[[#This Row],[Type]]="Contractor",PROGRAM1_STAFF[[#This Row],[Type]]="SOW"),Reference!G$7,0))</f>
        <v>176</v>
      </c>
      <c r="Q72" s="25">
        <f>IF(PROGRAM1_STAFF[[#This Row],[Type]]="Employee",Reference!H$6,IF(OR(PROGRAM1_STAFF[[#This Row],[Type]]="Contractor",PROGRAM1_STAFF[[#This Row],[Type]]="SOW"),Reference!H$7,0))</f>
        <v>160</v>
      </c>
      <c r="R72" s="25">
        <f>IF(PROGRAM1_STAFF[[#This Row],[Type]]="Employee",Reference!I$6,IF(OR(PROGRAM1_STAFF[[#This Row],[Type]]="Contractor",PROGRAM1_STAFF[[#This Row],[Type]]="SOW"),Reference!I$7,0))</f>
        <v>168</v>
      </c>
      <c r="S72" s="25">
        <f>IF(PROGRAM1_STAFF[[#This Row],[Type]]="Employee",Reference!J$6,IF(OR(PROGRAM1_STAFF[[#This Row],[Type]]="Contractor",PROGRAM1_STAFF[[#This Row],[Type]]="SOW"),Reference!J$7,0))</f>
        <v>176</v>
      </c>
      <c r="T72" s="25">
        <f>IF(PROGRAM1_STAFF[[#This Row],[Type]]="Employee",Reference!K$6,IF(OR(PROGRAM1_STAFF[[#This Row],[Type]]="Contractor",PROGRAM1_STAFF[[#This Row],[Type]]="SOW"),Reference!K$7,0))</f>
        <v>168</v>
      </c>
      <c r="U72" s="25">
        <f>IF(PROGRAM1_STAFF[[#This Row],[Type]]="Employee",Reference!L$6,IF(OR(PROGRAM1_STAFF[[#This Row],[Type]]="Contractor",PROGRAM1_STAFF[[#This Row],[Type]]="SOW"),Reference!L$7,0))</f>
        <v>168</v>
      </c>
      <c r="V72" s="25">
        <f>IF(PROGRAM1_STAFF[[#This Row],[Type]]="Employee",Reference!M$6,IF(OR(PROGRAM1_STAFF[[#This Row],[Type]]="Contractor",PROGRAM1_STAFF[[#This Row],[Type]]="SOW"),Reference!M$7,0))</f>
        <v>176</v>
      </c>
      <c r="W72" s="25">
        <f>IF(PROGRAM1_STAFF[[#This Row],[Type]]="Employee",Reference!N$6,IF(OR(PROGRAM1_STAFF[[#This Row],[Type]]="Contractor",PROGRAM1_STAFF[[#This Row],[Type]]="SOW"),Reference!N$7,0))</f>
        <v>160</v>
      </c>
      <c r="X72" s="25">
        <f>IF(PROGRAM1_STAFF[[#This Row],[Type]]="Employee",Reference!O$6,IF(OR(PROGRAM1_STAFF[[#This Row],[Type]]="Contractor",PROGRAM1_STAFF[[#This Row],[Type]]="SOW"),Reference!O$7,0))</f>
        <v>176</v>
      </c>
      <c r="Y72" s="129">
        <f>SUM(PROGRAM1_STAFF[[#This Row],[Jan-26]:[Dec-26]])</f>
        <v>2016</v>
      </c>
      <c r="Z72" s="7">
        <f>PROGRAM1_STAFF[[#This Row],[Rate]]*PROGRAM1_STAFF[[#This Row],[Total Hours]]</f>
        <v>50400</v>
      </c>
      <c r="AA72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72" s="24" t="str" cm="1">
        <f t="array" ref="AB72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72" s="24" t="str" cm="1">
        <f t="array" ref="AC72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72" s="24" t="str" cm="1">
        <f t="array" ref="AD72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72" s="24" t="str" cm="1">
        <f t="array" ref="AE72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72" s="24" t="str" cm="1">
        <f t="array" ref="AF72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72" s="24" t="str" cm="1">
        <f t="array" ref="AG72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72" s="24" t="str" cm="1">
        <f t="array" ref="AH72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72" s="24" t="str" cm="1">
        <f t="array" ref="AI72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72" s="24" t="str" cm="1">
        <f t="array" ref="AJ72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72" s="24" t="str" cm="1">
        <f t="array" ref="AK72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72" s="24" t="str" cm="1">
        <f t="array" ref="AL72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73" spans="1:38" x14ac:dyDescent="0.25">
      <c r="A73" s="8" t="str">
        <f t="shared" si="3"/>
        <v>Program 1</v>
      </c>
      <c r="B73" t="s">
        <v>28</v>
      </c>
      <c r="C73" t="s">
        <v>168</v>
      </c>
      <c r="D73" s="24" t="s">
        <v>10</v>
      </c>
      <c r="E73" s="24"/>
      <c r="F73" t="s">
        <v>137</v>
      </c>
      <c r="G73" t="s">
        <v>138</v>
      </c>
      <c r="H73" t="s">
        <v>69</v>
      </c>
      <c r="I73" s="30">
        <v>45453</v>
      </c>
      <c r="J73" s="29"/>
      <c r="K73" t="s">
        <v>172</v>
      </c>
      <c r="L73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25</v>
      </c>
      <c r="M73" s="25">
        <f>IF(PROGRAM1_STAFF[[#This Row],[Type]]="Employee",Reference!D$6,IF(OR(PROGRAM1_STAFF[[#This Row],[Type]]="Contractor",PROGRAM1_STAFF[[#This Row],[Type]]="SOW"),Reference!D$7,0))</f>
        <v>160</v>
      </c>
      <c r="N73" s="25">
        <f>IF(PROGRAM1_STAFF[[#This Row],[Type]]="Employee",Reference!E$6,IF(OR(PROGRAM1_STAFF[[#This Row],[Type]]="Contractor",PROGRAM1_STAFF[[#This Row],[Type]]="SOW"),Reference!E$7,0))</f>
        <v>152</v>
      </c>
      <c r="O73" s="25">
        <f>IF(PROGRAM1_STAFF[[#This Row],[Type]]="Employee",Reference!F$6,IF(OR(PROGRAM1_STAFF[[#This Row],[Type]]="Contractor",PROGRAM1_STAFF[[#This Row],[Type]]="SOW"),Reference!F$7,0))</f>
        <v>176</v>
      </c>
      <c r="P73" s="25">
        <f>IF(PROGRAM1_STAFF[[#This Row],[Type]]="Employee",Reference!G$6,IF(OR(PROGRAM1_STAFF[[#This Row],[Type]]="Contractor",PROGRAM1_STAFF[[#This Row],[Type]]="SOW"),Reference!G$7,0))</f>
        <v>176</v>
      </c>
      <c r="Q73" s="25">
        <f>IF(PROGRAM1_STAFF[[#This Row],[Type]]="Employee",Reference!H$6,IF(OR(PROGRAM1_STAFF[[#This Row],[Type]]="Contractor",PROGRAM1_STAFF[[#This Row],[Type]]="SOW"),Reference!H$7,0))</f>
        <v>160</v>
      </c>
      <c r="R73" s="25">
        <f>IF(PROGRAM1_STAFF[[#This Row],[Type]]="Employee",Reference!I$6,IF(OR(PROGRAM1_STAFF[[#This Row],[Type]]="Contractor",PROGRAM1_STAFF[[#This Row],[Type]]="SOW"),Reference!I$7,0))</f>
        <v>168</v>
      </c>
      <c r="S73" s="25">
        <f>IF(PROGRAM1_STAFF[[#This Row],[Type]]="Employee",Reference!J$6,IF(OR(PROGRAM1_STAFF[[#This Row],[Type]]="Contractor",PROGRAM1_STAFF[[#This Row],[Type]]="SOW"),Reference!J$7,0))</f>
        <v>176</v>
      </c>
      <c r="T73" s="25">
        <f>IF(PROGRAM1_STAFF[[#This Row],[Type]]="Employee",Reference!K$6,IF(OR(PROGRAM1_STAFF[[#This Row],[Type]]="Contractor",PROGRAM1_STAFF[[#This Row],[Type]]="SOW"),Reference!K$7,0))</f>
        <v>168</v>
      </c>
      <c r="U73" s="25">
        <f>IF(PROGRAM1_STAFF[[#This Row],[Type]]="Employee",Reference!L$6,IF(OR(PROGRAM1_STAFF[[#This Row],[Type]]="Contractor",PROGRAM1_STAFF[[#This Row],[Type]]="SOW"),Reference!L$7,0))</f>
        <v>168</v>
      </c>
      <c r="V73" s="25">
        <f>IF(PROGRAM1_STAFF[[#This Row],[Type]]="Employee",Reference!M$6,IF(OR(PROGRAM1_STAFF[[#This Row],[Type]]="Contractor",PROGRAM1_STAFF[[#This Row],[Type]]="SOW"),Reference!M$7,0))</f>
        <v>176</v>
      </c>
      <c r="W73" s="25">
        <f>IF(PROGRAM1_STAFF[[#This Row],[Type]]="Employee",Reference!N$6,IF(OR(PROGRAM1_STAFF[[#This Row],[Type]]="Contractor",PROGRAM1_STAFF[[#This Row],[Type]]="SOW"),Reference!N$7,0))</f>
        <v>160</v>
      </c>
      <c r="X73" s="25">
        <f>IF(PROGRAM1_STAFF[[#This Row],[Type]]="Employee",Reference!O$6,IF(OR(PROGRAM1_STAFF[[#This Row],[Type]]="Contractor",PROGRAM1_STAFF[[#This Row],[Type]]="SOW"),Reference!O$7,0))</f>
        <v>176</v>
      </c>
      <c r="Y73" s="129">
        <f>SUM(PROGRAM1_STAFF[[#This Row],[Jan-26]:[Dec-26]])</f>
        <v>2016</v>
      </c>
      <c r="Z73" s="7">
        <f>PROGRAM1_STAFF[[#This Row],[Rate]]*PROGRAM1_STAFF[[#This Row],[Total Hours]]</f>
        <v>50400</v>
      </c>
      <c r="AA73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73" s="24" t="str" cm="1">
        <f t="array" ref="AB73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73" s="24" t="str" cm="1">
        <f t="array" ref="AC73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73" s="24" t="str" cm="1">
        <f t="array" ref="AD73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73" s="24" t="str" cm="1">
        <f t="array" ref="AE73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73" s="24" t="str" cm="1">
        <f t="array" ref="AF73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73" s="24" t="str" cm="1">
        <f t="array" ref="AG73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73" s="24" t="str" cm="1">
        <f t="array" ref="AH73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73" s="24" t="str" cm="1">
        <f t="array" ref="AI73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73" s="24" t="str" cm="1">
        <f t="array" ref="AJ73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73" s="24" t="str" cm="1">
        <f t="array" ref="AK73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73" s="24" t="str" cm="1">
        <f t="array" ref="AL73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74" spans="1:38" x14ac:dyDescent="0.25">
      <c r="A74" s="8" t="str">
        <f t="shared" si="3"/>
        <v>Program 1</v>
      </c>
      <c r="B74"/>
      <c r="C74"/>
      <c r="D74" s="24"/>
      <c r="E74" s="24"/>
      <c r="F74"/>
      <c r="G74"/>
      <c r="H74"/>
      <c r="I74" s="29"/>
      <c r="J74" s="29"/>
      <c r="K74"/>
      <c r="L74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74" s="25">
        <f>IF(PROGRAM1_STAFF[[#This Row],[Type]]="Employee",Reference!D$6,IF(OR(PROGRAM1_STAFF[[#This Row],[Type]]="Contractor",PROGRAM1_STAFF[[#This Row],[Type]]="SOW"),Reference!D$7,0))</f>
        <v>0</v>
      </c>
      <c r="N74" s="25">
        <f>IF(PROGRAM1_STAFF[[#This Row],[Type]]="Employee",Reference!E$6,IF(OR(PROGRAM1_STAFF[[#This Row],[Type]]="Contractor",PROGRAM1_STAFF[[#This Row],[Type]]="SOW"),Reference!E$7,0))</f>
        <v>0</v>
      </c>
      <c r="O74" s="25">
        <f>IF(PROGRAM1_STAFF[[#This Row],[Type]]="Employee",Reference!F$6,IF(OR(PROGRAM1_STAFF[[#This Row],[Type]]="Contractor",PROGRAM1_STAFF[[#This Row],[Type]]="SOW"),Reference!F$7,0))</f>
        <v>0</v>
      </c>
      <c r="P74" s="25">
        <f>IF(PROGRAM1_STAFF[[#This Row],[Type]]="Employee",Reference!G$6,IF(OR(PROGRAM1_STAFF[[#This Row],[Type]]="Contractor",PROGRAM1_STAFF[[#This Row],[Type]]="SOW"),Reference!G$7,0))</f>
        <v>0</v>
      </c>
      <c r="Q74" s="25">
        <f>IF(PROGRAM1_STAFF[[#This Row],[Type]]="Employee",Reference!H$6,IF(OR(PROGRAM1_STAFF[[#This Row],[Type]]="Contractor",PROGRAM1_STAFF[[#This Row],[Type]]="SOW"),Reference!H$7,0))</f>
        <v>0</v>
      </c>
      <c r="R74" s="25">
        <f>IF(PROGRAM1_STAFF[[#This Row],[Type]]="Employee",Reference!I$6,IF(OR(PROGRAM1_STAFF[[#This Row],[Type]]="Contractor",PROGRAM1_STAFF[[#This Row],[Type]]="SOW"),Reference!I$7,0))</f>
        <v>0</v>
      </c>
      <c r="S74" s="25">
        <f>IF(PROGRAM1_STAFF[[#This Row],[Type]]="Employee",Reference!J$6,IF(OR(PROGRAM1_STAFF[[#This Row],[Type]]="Contractor",PROGRAM1_STAFF[[#This Row],[Type]]="SOW"),Reference!J$7,0))</f>
        <v>0</v>
      </c>
      <c r="T74" s="25">
        <f>IF(PROGRAM1_STAFF[[#This Row],[Type]]="Employee",Reference!K$6,IF(OR(PROGRAM1_STAFF[[#This Row],[Type]]="Contractor",PROGRAM1_STAFF[[#This Row],[Type]]="SOW"),Reference!K$7,0))</f>
        <v>0</v>
      </c>
      <c r="U74" s="25">
        <f>IF(PROGRAM1_STAFF[[#This Row],[Type]]="Employee",Reference!L$6,IF(OR(PROGRAM1_STAFF[[#This Row],[Type]]="Contractor",PROGRAM1_STAFF[[#This Row],[Type]]="SOW"),Reference!L$7,0))</f>
        <v>0</v>
      </c>
      <c r="V74" s="25">
        <f>IF(PROGRAM1_STAFF[[#This Row],[Type]]="Employee",Reference!M$6,IF(OR(PROGRAM1_STAFF[[#This Row],[Type]]="Contractor",PROGRAM1_STAFF[[#This Row],[Type]]="SOW"),Reference!M$7,0))</f>
        <v>0</v>
      </c>
      <c r="W74" s="25">
        <f>IF(PROGRAM1_STAFF[[#This Row],[Type]]="Employee",Reference!N$6,IF(OR(PROGRAM1_STAFF[[#This Row],[Type]]="Contractor",PROGRAM1_STAFF[[#This Row],[Type]]="SOW"),Reference!N$7,0))</f>
        <v>0</v>
      </c>
      <c r="X74" s="25">
        <f>IF(PROGRAM1_STAFF[[#This Row],[Type]]="Employee",Reference!O$6,IF(OR(PROGRAM1_STAFF[[#This Row],[Type]]="Contractor",PROGRAM1_STAFF[[#This Row],[Type]]="SOW"),Reference!O$7,0))</f>
        <v>0</v>
      </c>
      <c r="Y74" s="129">
        <f>SUM(PROGRAM1_STAFF[[#This Row],[Jan-26]:[Dec-26]])</f>
        <v>0</v>
      </c>
      <c r="Z74" s="7">
        <f>PROGRAM1_STAFF[[#This Row],[Rate]]*PROGRAM1_STAFF[[#This Row],[Total Hours]]</f>
        <v>0</v>
      </c>
      <c r="AA74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74" s="24" t="str" cm="1">
        <f t="array" ref="AB74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74" s="24" t="str" cm="1">
        <f t="array" ref="AC74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74" s="24" t="str" cm="1">
        <f t="array" ref="AD74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74" s="24" t="str" cm="1">
        <f t="array" ref="AE74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74" s="24" t="str" cm="1">
        <f t="array" ref="AF74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74" s="24" t="str" cm="1">
        <f t="array" ref="AG74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74" s="24" t="str" cm="1">
        <f t="array" ref="AH74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74" s="24" t="str" cm="1">
        <f t="array" ref="AI74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74" s="24" t="str" cm="1">
        <f t="array" ref="AJ74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74" s="24" t="str" cm="1">
        <f t="array" ref="AK74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74" s="24" t="str" cm="1">
        <f t="array" ref="AL74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75" spans="1:38" x14ac:dyDescent="0.25">
      <c r="A75" s="8" t="str">
        <f t="shared" si="3"/>
        <v>Program 1</v>
      </c>
      <c r="B75"/>
      <c r="C75"/>
      <c r="D75" s="24"/>
      <c r="E75" s="24"/>
      <c r="F75"/>
      <c r="G75"/>
      <c r="H75"/>
      <c r="I75" s="29"/>
      <c r="J75" s="29"/>
      <c r="K75"/>
      <c r="L75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75" s="25">
        <f>IF(PROGRAM1_STAFF[[#This Row],[Type]]="Employee",Reference!D$6,IF(OR(PROGRAM1_STAFF[[#This Row],[Type]]="Contractor",PROGRAM1_STAFF[[#This Row],[Type]]="SOW"),Reference!D$7,0))</f>
        <v>0</v>
      </c>
      <c r="N75" s="25">
        <f>IF(PROGRAM1_STAFF[[#This Row],[Type]]="Employee",Reference!E$6,IF(OR(PROGRAM1_STAFF[[#This Row],[Type]]="Contractor",PROGRAM1_STAFF[[#This Row],[Type]]="SOW"),Reference!E$7,0))</f>
        <v>0</v>
      </c>
      <c r="O75" s="25">
        <f>IF(PROGRAM1_STAFF[[#This Row],[Type]]="Employee",Reference!F$6,IF(OR(PROGRAM1_STAFF[[#This Row],[Type]]="Contractor",PROGRAM1_STAFF[[#This Row],[Type]]="SOW"),Reference!F$7,0))</f>
        <v>0</v>
      </c>
      <c r="P75" s="25">
        <f>IF(PROGRAM1_STAFF[[#This Row],[Type]]="Employee",Reference!G$6,IF(OR(PROGRAM1_STAFF[[#This Row],[Type]]="Contractor",PROGRAM1_STAFF[[#This Row],[Type]]="SOW"),Reference!G$7,0))</f>
        <v>0</v>
      </c>
      <c r="Q75" s="25">
        <f>IF(PROGRAM1_STAFF[[#This Row],[Type]]="Employee",Reference!H$6,IF(OR(PROGRAM1_STAFF[[#This Row],[Type]]="Contractor",PROGRAM1_STAFF[[#This Row],[Type]]="SOW"),Reference!H$7,0))</f>
        <v>0</v>
      </c>
      <c r="R75" s="25">
        <f>IF(PROGRAM1_STAFF[[#This Row],[Type]]="Employee",Reference!I$6,IF(OR(PROGRAM1_STAFF[[#This Row],[Type]]="Contractor",PROGRAM1_STAFF[[#This Row],[Type]]="SOW"),Reference!I$7,0))</f>
        <v>0</v>
      </c>
      <c r="S75" s="25">
        <f>IF(PROGRAM1_STAFF[[#This Row],[Type]]="Employee",Reference!J$6,IF(OR(PROGRAM1_STAFF[[#This Row],[Type]]="Contractor",PROGRAM1_STAFF[[#This Row],[Type]]="SOW"),Reference!J$7,0))</f>
        <v>0</v>
      </c>
      <c r="T75" s="25">
        <f>IF(PROGRAM1_STAFF[[#This Row],[Type]]="Employee",Reference!K$6,IF(OR(PROGRAM1_STAFF[[#This Row],[Type]]="Contractor",PROGRAM1_STAFF[[#This Row],[Type]]="SOW"),Reference!K$7,0))</f>
        <v>0</v>
      </c>
      <c r="U75" s="25">
        <f>IF(PROGRAM1_STAFF[[#This Row],[Type]]="Employee",Reference!L$6,IF(OR(PROGRAM1_STAFF[[#This Row],[Type]]="Contractor",PROGRAM1_STAFF[[#This Row],[Type]]="SOW"),Reference!L$7,0))</f>
        <v>0</v>
      </c>
      <c r="V75" s="25">
        <f>IF(PROGRAM1_STAFF[[#This Row],[Type]]="Employee",Reference!M$6,IF(OR(PROGRAM1_STAFF[[#This Row],[Type]]="Contractor",PROGRAM1_STAFF[[#This Row],[Type]]="SOW"),Reference!M$7,0))</f>
        <v>0</v>
      </c>
      <c r="W75" s="25">
        <f>IF(PROGRAM1_STAFF[[#This Row],[Type]]="Employee",Reference!N$6,IF(OR(PROGRAM1_STAFF[[#This Row],[Type]]="Contractor",PROGRAM1_STAFF[[#This Row],[Type]]="SOW"),Reference!N$7,0))</f>
        <v>0</v>
      </c>
      <c r="X75" s="25">
        <f>IF(PROGRAM1_STAFF[[#This Row],[Type]]="Employee",Reference!O$6,IF(OR(PROGRAM1_STAFF[[#This Row],[Type]]="Contractor",PROGRAM1_STAFF[[#This Row],[Type]]="SOW"),Reference!O$7,0))</f>
        <v>0</v>
      </c>
      <c r="Y75" s="129">
        <f>SUM(PROGRAM1_STAFF[[#This Row],[Jan-26]:[Dec-26]])</f>
        <v>0</v>
      </c>
      <c r="Z75" s="7">
        <f>PROGRAM1_STAFF[[#This Row],[Rate]]*PROGRAM1_STAFF[[#This Row],[Total Hours]]</f>
        <v>0</v>
      </c>
      <c r="AA75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75" s="24" t="str" cm="1">
        <f t="array" ref="AB75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75" s="24" t="str" cm="1">
        <f t="array" ref="AC75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75" s="24" t="str" cm="1">
        <f t="array" ref="AD75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75" s="24" t="str" cm="1">
        <f t="array" ref="AE75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75" s="24" t="str" cm="1">
        <f t="array" ref="AF75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75" s="24" t="str" cm="1">
        <f t="array" ref="AG75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75" s="24" t="str" cm="1">
        <f t="array" ref="AH75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75" s="24" t="str" cm="1">
        <f t="array" ref="AI75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75" s="24" t="str" cm="1">
        <f t="array" ref="AJ75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75" s="24" t="str" cm="1">
        <f t="array" ref="AK75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75" s="24" t="str" cm="1">
        <f t="array" ref="AL75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76" spans="1:38" x14ac:dyDescent="0.25">
      <c r="A76" s="8" t="str">
        <f t="shared" si="3"/>
        <v>Program 1</v>
      </c>
      <c r="B76"/>
      <c r="C76"/>
      <c r="D76" s="24"/>
      <c r="E76" s="24"/>
      <c r="F76"/>
      <c r="G76"/>
      <c r="H76"/>
      <c r="I76" s="29"/>
      <c r="J76" s="29"/>
      <c r="K76"/>
      <c r="L76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76" s="25">
        <f>IF(PROGRAM1_STAFF[[#This Row],[Type]]="Employee",Reference!D$6,IF(OR(PROGRAM1_STAFF[[#This Row],[Type]]="Contractor",PROGRAM1_STAFF[[#This Row],[Type]]="SOW"),Reference!D$7,0))</f>
        <v>0</v>
      </c>
      <c r="N76" s="25">
        <f>IF(PROGRAM1_STAFF[[#This Row],[Type]]="Employee",Reference!E$6,IF(OR(PROGRAM1_STAFF[[#This Row],[Type]]="Contractor",PROGRAM1_STAFF[[#This Row],[Type]]="SOW"),Reference!E$7,0))</f>
        <v>0</v>
      </c>
      <c r="O76" s="25">
        <f>IF(PROGRAM1_STAFF[[#This Row],[Type]]="Employee",Reference!F$6,IF(OR(PROGRAM1_STAFF[[#This Row],[Type]]="Contractor",PROGRAM1_STAFF[[#This Row],[Type]]="SOW"),Reference!F$7,0))</f>
        <v>0</v>
      </c>
      <c r="P76" s="25">
        <f>IF(PROGRAM1_STAFF[[#This Row],[Type]]="Employee",Reference!G$6,IF(OR(PROGRAM1_STAFF[[#This Row],[Type]]="Contractor",PROGRAM1_STAFF[[#This Row],[Type]]="SOW"),Reference!G$7,0))</f>
        <v>0</v>
      </c>
      <c r="Q76" s="25">
        <f>IF(PROGRAM1_STAFF[[#This Row],[Type]]="Employee",Reference!H$6,IF(OR(PROGRAM1_STAFF[[#This Row],[Type]]="Contractor",PROGRAM1_STAFF[[#This Row],[Type]]="SOW"),Reference!H$7,0))</f>
        <v>0</v>
      </c>
      <c r="R76" s="25">
        <f>IF(PROGRAM1_STAFF[[#This Row],[Type]]="Employee",Reference!I$6,IF(OR(PROGRAM1_STAFF[[#This Row],[Type]]="Contractor",PROGRAM1_STAFF[[#This Row],[Type]]="SOW"),Reference!I$7,0))</f>
        <v>0</v>
      </c>
      <c r="S76" s="25">
        <f>IF(PROGRAM1_STAFF[[#This Row],[Type]]="Employee",Reference!J$6,IF(OR(PROGRAM1_STAFF[[#This Row],[Type]]="Contractor",PROGRAM1_STAFF[[#This Row],[Type]]="SOW"),Reference!J$7,0))</f>
        <v>0</v>
      </c>
      <c r="T76" s="25">
        <f>IF(PROGRAM1_STAFF[[#This Row],[Type]]="Employee",Reference!K$6,IF(OR(PROGRAM1_STAFF[[#This Row],[Type]]="Contractor",PROGRAM1_STAFF[[#This Row],[Type]]="SOW"),Reference!K$7,0))</f>
        <v>0</v>
      </c>
      <c r="U76" s="25">
        <f>IF(PROGRAM1_STAFF[[#This Row],[Type]]="Employee",Reference!L$6,IF(OR(PROGRAM1_STAFF[[#This Row],[Type]]="Contractor",PROGRAM1_STAFF[[#This Row],[Type]]="SOW"),Reference!L$7,0))</f>
        <v>0</v>
      </c>
      <c r="V76" s="25">
        <f>IF(PROGRAM1_STAFF[[#This Row],[Type]]="Employee",Reference!M$6,IF(OR(PROGRAM1_STAFF[[#This Row],[Type]]="Contractor",PROGRAM1_STAFF[[#This Row],[Type]]="SOW"),Reference!M$7,0))</f>
        <v>0</v>
      </c>
      <c r="W76" s="25">
        <f>IF(PROGRAM1_STAFF[[#This Row],[Type]]="Employee",Reference!N$6,IF(OR(PROGRAM1_STAFF[[#This Row],[Type]]="Contractor",PROGRAM1_STAFF[[#This Row],[Type]]="SOW"),Reference!N$7,0))</f>
        <v>0</v>
      </c>
      <c r="X76" s="25">
        <f>IF(PROGRAM1_STAFF[[#This Row],[Type]]="Employee",Reference!O$6,IF(OR(PROGRAM1_STAFF[[#This Row],[Type]]="Contractor",PROGRAM1_STAFF[[#This Row],[Type]]="SOW"),Reference!O$7,0))</f>
        <v>0</v>
      </c>
      <c r="Y76" s="129">
        <f>SUM(PROGRAM1_STAFF[[#This Row],[Jan-26]:[Dec-26]])</f>
        <v>0</v>
      </c>
      <c r="Z76" s="7">
        <f>PROGRAM1_STAFF[[#This Row],[Rate]]*PROGRAM1_STAFF[[#This Row],[Total Hours]]</f>
        <v>0</v>
      </c>
      <c r="AA76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76" s="24" t="str" cm="1">
        <f t="array" ref="AB76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76" s="24" t="str" cm="1">
        <f t="array" ref="AC76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76" s="24" t="str" cm="1">
        <f t="array" ref="AD76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76" s="24" t="str" cm="1">
        <f t="array" ref="AE76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76" s="24" t="str" cm="1">
        <f t="array" ref="AF76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76" s="24" t="str" cm="1">
        <f t="array" ref="AG76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76" s="24" t="str" cm="1">
        <f t="array" ref="AH76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76" s="24" t="str" cm="1">
        <f t="array" ref="AI76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76" s="24" t="str" cm="1">
        <f t="array" ref="AJ76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76" s="24" t="str" cm="1">
        <f t="array" ref="AK76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76" s="24" t="str" cm="1">
        <f t="array" ref="AL76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77" spans="1:38" x14ac:dyDescent="0.25">
      <c r="A77" s="8" t="str">
        <f t="shared" si="3"/>
        <v>Program 1</v>
      </c>
      <c r="B77"/>
      <c r="C77"/>
      <c r="D77" s="24"/>
      <c r="E77" s="24"/>
      <c r="F77"/>
      <c r="G77"/>
      <c r="H77"/>
      <c r="I77" s="29"/>
      <c r="J77" s="29"/>
      <c r="K77"/>
      <c r="L77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77" s="25">
        <f>IF(PROGRAM1_STAFF[[#This Row],[Type]]="Employee",Reference!D$6,IF(OR(PROGRAM1_STAFF[[#This Row],[Type]]="Contractor",PROGRAM1_STAFF[[#This Row],[Type]]="SOW"),Reference!D$7,0))</f>
        <v>0</v>
      </c>
      <c r="N77" s="25">
        <f>IF(PROGRAM1_STAFF[[#This Row],[Type]]="Employee",Reference!E$6,IF(OR(PROGRAM1_STAFF[[#This Row],[Type]]="Contractor",PROGRAM1_STAFF[[#This Row],[Type]]="SOW"),Reference!E$7,0))</f>
        <v>0</v>
      </c>
      <c r="O77" s="25">
        <f>IF(PROGRAM1_STAFF[[#This Row],[Type]]="Employee",Reference!F$6,IF(OR(PROGRAM1_STAFF[[#This Row],[Type]]="Contractor",PROGRAM1_STAFF[[#This Row],[Type]]="SOW"),Reference!F$7,0))</f>
        <v>0</v>
      </c>
      <c r="P77" s="25">
        <f>IF(PROGRAM1_STAFF[[#This Row],[Type]]="Employee",Reference!G$6,IF(OR(PROGRAM1_STAFF[[#This Row],[Type]]="Contractor",PROGRAM1_STAFF[[#This Row],[Type]]="SOW"),Reference!G$7,0))</f>
        <v>0</v>
      </c>
      <c r="Q77" s="25">
        <f>IF(PROGRAM1_STAFF[[#This Row],[Type]]="Employee",Reference!H$6,IF(OR(PROGRAM1_STAFF[[#This Row],[Type]]="Contractor",PROGRAM1_STAFF[[#This Row],[Type]]="SOW"),Reference!H$7,0))</f>
        <v>0</v>
      </c>
      <c r="R77" s="25">
        <f>IF(PROGRAM1_STAFF[[#This Row],[Type]]="Employee",Reference!I$6,IF(OR(PROGRAM1_STAFF[[#This Row],[Type]]="Contractor",PROGRAM1_STAFF[[#This Row],[Type]]="SOW"),Reference!I$7,0))</f>
        <v>0</v>
      </c>
      <c r="S77" s="25">
        <f>IF(PROGRAM1_STAFF[[#This Row],[Type]]="Employee",Reference!J$6,IF(OR(PROGRAM1_STAFF[[#This Row],[Type]]="Contractor",PROGRAM1_STAFF[[#This Row],[Type]]="SOW"),Reference!J$7,0))</f>
        <v>0</v>
      </c>
      <c r="T77" s="25">
        <f>IF(PROGRAM1_STAFF[[#This Row],[Type]]="Employee",Reference!K$6,IF(OR(PROGRAM1_STAFF[[#This Row],[Type]]="Contractor",PROGRAM1_STAFF[[#This Row],[Type]]="SOW"),Reference!K$7,0))</f>
        <v>0</v>
      </c>
      <c r="U77" s="25">
        <f>IF(PROGRAM1_STAFF[[#This Row],[Type]]="Employee",Reference!L$6,IF(OR(PROGRAM1_STAFF[[#This Row],[Type]]="Contractor",PROGRAM1_STAFF[[#This Row],[Type]]="SOW"),Reference!L$7,0))</f>
        <v>0</v>
      </c>
      <c r="V77" s="25">
        <f>IF(PROGRAM1_STAFF[[#This Row],[Type]]="Employee",Reference!M$6,IF(OR(PROGRAM1_STAFF[[#This Row],[Type]]="Contractor",PROGRAM1_STAFF[[#This Row],[Type]]="SOW"),Reference!M$7,0))</f>
        <v>0</v>
      </c>
      <c r="W77" s="25">
        <f>IF(PROGRAM1_STAFF[[#This Row],[Type]]="Employee",Reference!N$6,IF(OR(PROGRAM1_STAFF[[#This Row],[Type]]="Contractor",PROGRAM1_STAFF[[#This Row],[Type]]="SOW"),Reference!N$7,0))</f>
        <v>0</v>
      </c>
      <c r="X77" s="25">
        <f>IF(PROGRAM1_STAFF[[#This Row],[Type]]="Employee",Reference!O$6,IF(OR(PROGRAM1_STAFF[[#This Row],[Type]]="Contractor",PROGRAM1_STAFF[[#This Row],[Type]]="SOW"),Reference!O$7,0))</f>
        <v>0</v>
      </c>
      <c r="Y77" s="129">
        <f>SUM(PROGRAM1_STAFF[[#This Row],[Jan-26]:[Dec-26]])</f>
        <v>0</v>
      </c>
      <c r="Z77" s="7">
        <f>PROGRAM1_STAFF[[#This Row],[Rate]]*PROGRAM1_STAFF[[#This Row],[Total Hours]]</f>
        <v>0</v>
      </c>
      <c r="AA77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77" s="24" t="str" cm="1">
        <f t="array" ref="AB77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77" s="24" t="str" cm="1">
        <f t="array" ref="AC77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77" s="24" t="str" cm="1">
        <f t="array" ref="AD77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77" s="24" t="str" cm="1">
        <f t="array" ref="AE77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77" s="24" t="str" cm="1">
        <f t="array" ref="AF77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77" s="24" t="str" cm="1">
        <f t="array" ref="AG77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77" s="24" t="str" cm="1">
        <f t="array" ref="AH77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77" s="24" t="str" cm="1">
        <f t="array" ref="AI77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77" s="24" t="str" cm="1">
        <f t="array" ref="AJ77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77" s="24" t="str" cm="1">
        <f t="array" ref="AK77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77" s="24" t="str" cm="1">
        <f t="array" ref="AL77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78" spans="1:38" x14ac:dyDescent="0.25">
      <c r="A78" s="8" t="str">
        <f t="shared" si="3"/>
        <v>Program 1</v>
      </c>
      <c r="B78"/>
      <c r="C78"/>
      <c r="D78" s="24"/>
      <c r="E78" s="24"/>
      <c r="F78"/>
      <c r="G78"/>
      <c r="H78"/>
      <c r="I78" s="29"/>
      <c r="J78" s="29"/>
      <c r="K78"/>
      <c r="L78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78" s="25">
        <f>IF(PROGRAM1_STAFF[[#This Row],[Type]]="Employee",Reference!D$6,IF(OR(PROGRAM1_STAFF[[#This Row],[Type]]="Contractor",PROGRAM1_STAFF[[#This Row],[Type]]="SOW"),Reference!D$7,0))</f>
        <v>0</v>
      </c>
      <c r="N78" s="25">
        <f>IF(PROGRAM1_STAFF[[#This Row],[Type]]="Employee",Reference!E$6,IF(OR(PROGRAM1_STAFF[[#This Row],[Type]]="Contractor",PROGRAM1_STAFF[[#This Row],[Type]]="SOW"),Reference!E$7,0))</f>
        <v>0</v>
      </c>
      <c r="O78" s="25">
        <f>IF(PROGRAM1_STAFF[[#This Row],[Type]]="Employee",Reference!F$6,IF(OR(PROGRAM1_STAFF[[#This Row],[Type]]="Contractor",PROGRAM1_STAFF[[#This Row],[Type]]="SOW"),Reference!F$7,0))</f>
        <v>0</v>
      </c>
      <c r="P78" s="25">
        <f>IF(PROGRAM1_STAFF[[#This Row],[Type]]="Employee",Reference!G$6,IF(OR(PROGRAM1_STAFF[[#This Row],[Type]]="Contractor",PROGRAM1_STAFF[[#This Row],[Type]]="SOW"),Reference!G$7,0))</f>
        <v>0</v>
      </c>
      <c r="Q78" s="25">
        <f>IF(PROGRAM1_STAFF[[#This Row],[Type]]="Employee",Reference!H$6,IF(OR(PROGRAM1_STAFF[[#This Row],[Type]]="Contractor",PROGRAM1_STAFF[[#This Row],[Type]]="SOW"),Reference!H$7,0))</f>
        <v>0</v>
      </c>
      <c r="R78" s="25">
        <f>IF(PROGRAM1_STAFF[[#This Row],[Type]]="Employee",Reference!I$6,IF(OR(PROGRAM1_STAFF[[#This Row],[Type]]="Contractor",PROGRAM1_STAFF[[#This Row],[Type]]="SOW"),Reference!I$7,0))</f>
        <v>0</v>
      </c>
      <c r="S78" s="25">
        <f>IF(PROGRAM1_STAFF[[#This Row],[Type]]="Employee",Reference!J$6,IF(OR(PROGRAM1_STAFF[[#This Row],[Type]]="Contractor",PROGRAM1_STAFF[[#This Row],[Type]]="SOW"),Reference!J$7,0))</f>
        <v>0</v>
      </c>
      <c r="T78" s="25">
        <f>IF(PROGRAM1_STAFF[[#This Row],[Type]]="Employee",Reference!K$6,IF(OR(PROGRAM1_STAFF[[#This Row],[Type]]="Contractor",PROGRAM1_STAFF[[#This Row],[Type]]="SOW"),Reference!K$7,0))</f>
        <v>0</v>
      </c>
      <c r="U78" s="25">
        <f>IF(PROGRAM1_STAFF[[#This Row],[Type]]="Employee",Reference!L$6,IF(OR(PROGRAM1_STAFF[[#This Row],[Type]]="Contractor",PROGRAM1_STAFF[[#This Row],[Type]]="SOW"),Reference!L$7,0))</f>
        <v>0</v>
      </c>
      <c r="V78" s="25">
        <f>IF(PROGRAM1_STAFF[[#This Row],[Type]]="Employee",Reference!M$6,IF(OR(PROGRAM1_STAFF[[#This Row],[Type]]="Contractor",PROGRAM1_STAFF[[#This Row],[Type]]="SOW"),Reference!M$7,0))</f>
        <v>0</v>
      </c>
      <c r="W78" s="25">
        <f>IF(PROGRAM1_STAFF[[#This Row],[Type]]="Employee",Reference!N$6,IF(OR(PROGRAM1_STAFF[[#This Row],[Type]]="Contractor",PROGRAM1_STAFF[[#This Row],[Type]]="SOW"),Reference!N$7,0))</f>
        <v>0</v>
      </c>
      <c r="X78" s="25">
        <f>IF(PROGRAM1_STAFF[[#This Row],[Type]]="Employee",Reference!O$6,IF(OR(PROGRAM1_STAFF[[#This Row],[Type]]="Contractor",PROGRAM1_STAFF[[#This Row],[Type]]="SOW"),Reference!O$7,0))</f>
        <v>0</v>
      </c>
      <c r="Y78" s="129">
        <f>SUM(PROGRAM1_STAFF[[#This Row],[Jan-26]:[Dec-26]])</f>
        <v>0</v>
      </c>
      <c r="Z78" s="7">
        <f>PROGRAM1_STAFF[[#This Row],[Rate]]*PROGRAM1_STAFF[[#This Row],[Total Hours]]</f>
        <v>0</v>
      </c>
      <c r="AA78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78" s="24" t="str" cm="1">
        <f t="array" ref="AB78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78" s="24" t="str" cm="1">
        <f t="array" ref="AC78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78" s="24" t="str" cm="1">
        <f t="array" ref="AD78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78" s="24" t="str" cm="1">
        <f t="array" ref="AE78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78" s="24" t="str" cm="1">
        <f t="array" ref="AF78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78" s="24" t="str" cm="1">
        <f t="array" ref="AG78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78" s="24" t="str" cm="1">
        <f t="array" ref="AH78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78" s="24" t="str" cm="1">
        <f t="array" ref="AI78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78" s="24" t="str" cm="1">
        <f t="array" ref="AJ78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78" s="24" t="str" cm="1">
        <f t="array" ref="AK78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78" s="24" t="str" cm="1">
        <f t="array" ref="AL78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79" spans="1:38" x14ac:dyDescent="0.25">
      <c r="A79" s="8" t="str">
        <f t="shared" si="3"/>
        <v>Program 1</v>
      </c>
      <c r="B79"/>
      <c r="C79"/>
      <c r="D79" s="24"/>
      <c r="E79" s="24"/>
      <c r="F79"/>
      <c r="G79"/>
      <c r="H79"/>
      <c r="I79" s="29"/>
      <c r="J79" s="29"/>
      <c r="K79"/>
      <c r="L79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79" s="25">
        <f>IF(PROGRAM1_STAFF[[#This Row],[Type]]="Employee",Reference!D$6,IF(OR(PROGRAM1_STAFF[[#This Row],[Type]]="Contractor",PROGRAM1_STAFF[[#This Row],[Type]]="SOW"),Reference!D$7,0))</f>
        <v>0</v>
      </c>
      <c r="N79" s="25">
        <f>IF(PROGRAM1_STAFF[[#This Row],[Type]]="Employee",Reference!E$6,IF(OR(PROGRAM1_STAFF[[#This Row],[Type]]="Contractor",PROGRAM1_STAFF[[#This Row],[Type]]="SOW"),Reference!E$7,0))</f>
        <v>0</v>
      </c>
      <c r="O79" s="25">
        <f>IF(PROGRAM1_STAFF[[#This Row],[Type]]="Employee",Reference!F$6,IF(OR(PROGRAM1_STAFF[[#This Row],[Type]]="Contractor",PROGRAM1_STAFF[[#This Row],[Type]]="SOW"),Reference!F$7,0))</f>
        <v>0</v>
      </c>
      <c r="P79" s="25">
        <f>IF(PROGRAM1_STAFF[[#This Row],[Type]]="Employee",Reference!G$6,IF(OR(PROGRAM1_STAFF[[#This Row],[Type]]="Contractor",PROGRAM1_STAFF[[#This Row],[Type]]="SOW"),Reference!G$7,0))</f>
        <v>0</v>
      </c>
      <c r="Q79" s="25">
        <f>IF(PROGRAM1_STAFF[[#This Row],[Type]]="Employee",Reference!H$6,IF(OR(PROGRAM1_STAFF[[#This Row],[Type]]="Contractor",PROGRAM1_STAFF[[#This Row],[Type]]="SOW"),Reference!H$7,0))</f>
        <v>0</v>
      </c>
      <c r="R79" s="25">
        <f>IF(PROGRAM1_STAFF[[#This Row],[Type]]="Employee",Reference!I$6,IF(OR(PROGRAM1_STAFF[[#This Row],[Type]]="Contractor",PROGRAM1_STAFF[[#This Row],[Type]]="SOW"),Reference!I$7,0))</f>
        <v>0</v>
      </c>
      <c r="S79" s="25">
        <f>IF(PROGRAM1_STAFF[[#This Row],[Type]]="Employee",Reference!J$6,IF(OR(PROGRAM1_STAFF[[#This Row],[Type]]="Contractor",PROGRAM1_STAFF[[#This Row],[Type]]="SOW"),Reference!J$7,0))</f>
        <v>0</v>
      </c>
      <c r="T79" s="25">
        <f>IF(PROGRAM1_STAFF[[#This Row],[Type]]="Employee",Reference!K$6,IF(OR(PROGRAM1_STAFF[[#This Row],[Type]]="Contractor",PROGRAM1_STAFF[[#This Row],[Type]]="SOW"),Reference!K$7,0))</f>
        <v>0</v>
      </c>
      <c r="U79" s="25">
        <f>IF(PROGRAM1_STAFF[[#This Row],[Type]]="Employee",Reference!L$6,IF(OR(PROGRAM1_STAFF[[#This Row],[Type]]="Contractor",PROGRAM1_STAFF[[#This Row],[Type]]="SOW"),Reference!L$7,0))</f>
        <v>0</v>
      </c>
      <c r="V79" s="25">
        <f>IF(PROGRAM1_STAFF[[#This Row],[Type]]="Employee",Reference!M$6,IF(OR(PROGRAM1_STAFF[[#This Row],[Type]]="Contractor",PROGRAM1_STAFF[[#This Row],[Type]]="SOW"),Reference!M$7,0))</f>
        <v>0</v>
      </c>
      <c r="W79" s="25">
        <f>IF(PROGRAM1_STAFF[[#This Row],[Type]]="Employee",Reference!N$6,IF(OR(PROGRAM1_STAFF[[#This Row],[Type]]="Contractor",PROGRAM1_STAFF[[#This Row],[Type]]="SOW"),Reference!N$7,0))</f>
        <v>0</v>
      </c>
      <c r="X79" s="25">
        <f>IF(PROGRAM1_STAFF[[#This Row],[Type]]="Employee",Reference!O$6,IF(OR(PROGRAM1_STAFF[[#This Row],[Type]]="Contractor",PROGRAM1_STAFF[[#This Row],[Type]]="SOW"),Reference!O$7,0))</f>
        <v>0</v>
      </c>
      <c r="Y79" s="129">
        <f>SUM(PROGRAM1_STAFF[[#This Row],[Jan-26]:[Dec-26]])</f>
        <v>0</v>
      </c>
      <c r="Z79" s="7">
        <f>PROGRAM1_STAFF[[#This Row],[Rate]]*PROGRAM1_STAFF[[#This Row],[Total Hours]]</f>
        <v>0</v>
      </c>
      <c r="AA79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79" s="24" t="str" cm="1">
        <f t="array" ref="AB79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79" s="24" t="str" cm="1">
        <f t="array" ref="AC79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79" s="24" t="str" cm="1">
        <f t="array" ref="AD79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79" s="24" t="str" cm="1">
        <f t="array" ref="AE79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79" s="24" t="str" cm="1">
        <f t="array" ref="AF79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79" s="24" t="str" cm="1">
        <f t="array" ref="AG79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79" s="24" t="str" cm="1">
        <f t="array" ref="AH79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79" s="24" t="str" cm="1">
        <f t="array" ref="AI79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79" s="24" t="str" cm="1">
        <f t="array" ref="AJ79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79" s="24" t="str" cm="1">
        <f t="array" ref="AK79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79" s="24" t="str" cm="1">
        <f t="array" ref="AL79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80" spans="1:38" x14ac:dyDescent="0.25">
      <c r="A80" s="8" t="str">
        <f t="shared" si="3"/>
        <v>Program 1</v>
      </c>
      <c r="B80"/>
      <c r="C80"/>
      <c r="D80" s="24"/>
      <c r="E80" s="24"/>
      <c r="F80"/>
      <c r="G80"/>
      <c r="H80"/>
      <c r="I80" s="29"/>
      <c r="J80" s="29"/>
      <c r="K80"/>
      <c r="L80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80" s="25">
        <f>IF(PROGRAM1_STAFF[[#This Row],[Type]]="Employee",Reference!D$6,IF(OR(PROGRAM1_STAFF[[#This Row],[Type]]="Contractor",PROGRAM1_STAFF[[#This Row],[Type]]="SOW"),Reference!D$7,0))</f>
        <v>0</v>
      </c>
      <c r="N80" s="25">
        <f>IF(PROGRAM1_STAFF[[#This Row],[Type]]="Employee",Reference!E$6,IF(OR(PROGRAM1_STAFF[[#This Row],[Type]]="Contractor",PROGRAM1_STAFF[[#This Row],[Type]]="SOW"),Reference!E$7,0))</f>
        <v>0</v>
      </c>
      <c r="O80" s="25">
        <f>IF(PROGRAM1_STAFF[[#This Row],[Type]]="Employee",Reference!F$6,IF(OR(PROGRAM1_STAFF[[#This Row],[Type]]="Contractor",PROGRAM1_STAFF[[#This Row],[Type]]="SOW"),Reference!F$7,0))</f>
        <v>0</v>
      </c>
      <c r="P80" s="25">
        <f>IF(PROGRAM1_STAFF[[#This Row],[Type]]="Employee",Reference!G$6,IF(OR(PROGRAM1_STAFF[[#This Row],[Type]]="Contractor",PROGRAM1_STAFF[[#This Row],[Type]]="SOW"),Reference!G$7,0))</f>
        <v>0</v>
      </c>
      <c r="Q80" s="25">
        <f>IF(PROGRAM1_STAFF[[#This Row],[Type]]="Employee",Reference!H$6,IF(OR(PROGRAM1_STAFF[[#This Row],[Type]]="Contractor",PROGRAM1_STAFF[[#This Row],[Type]]="SOW"),Reference!H$7,0))</f>
        <v>0</v>
      </c>
      <c r="R80" s="25">
        <f>IF(PROGRAM1_STAFF[[#This Row],[Type]]="Employee",Reference!I$6,IF(OR(PROGRAM1_STAFF[[#This Row],[Type]]="Contractor",PROGRAM1_STAFF[[#This Row],[Type]]="SOW"),Reference!I$7,0))</f>
        <v>0</v>
      </c>
      <c r="S80" s="25">
        <f>IF(PROGRAM1_STAFF[[#This Row],[Type]]="Employee",Reference!J$6,IF(OR(PROGRAM1_STAFF[[#This Row],[Type]]="Contractor",PROGRAM1_STAFF[[#This Row],[Type]]="SOW"),Reference!J$7,0))</f>
        <v>0</v>
      </c>
      <c r="T80" s="25">
        <f>IF(PROGRAM1_STAFF[[#This Row],[Type]]="Employee",Reference!K$6,IF(OR(PROGRAM1_STAFF[[#This Row],[Type]]="Contractor",PROGRAM1_STAFF[[#This Row],[Type]]="SOW"),Reference!K$7,0))</f>
        <v>0</v>
      </c>
      <c r="U80" s="25">
        <f>IF(PROGRAM1_STAFF[[#This Row],[Type]]="Employee",Reference!L$6,IF(OR(PROGRAM1_STAFF[[#This Row],[Type]]="Contractor",PROGRAM1_STAFF[[#This Row],[Type]]="SOW"),Reference!L$7,0))</f>
        <v>0</v>
      </c>
      <c r="V80" s="25">
        <f>IF(PROGRAM1_STAFF[[#This Row],[Type]]="Employee",Reference!M$6,IF(OR(PROGRAM1_STAFF[[#This Row],[Type]]="Contractor",PROGRAM1_STAFF[[#This Row],[Type]]="SOW"),Reference!M$7,0))</f>
        <v>0</v>
      </c>
      <c r="W80" s="25">
        <f>IF(PROGRAM1_STAFF[[#This Row],[Type]]="Employee",Reference!N$6,IF(OR(PROGRAM1_STAFF[[#This Row],[Type]]="Contractor",PROGRAM1_STAFF[[#This Row],[Type]]="SOW"),Reference!N$7,0))</f>
        <v>0</v>
      </c>
      <c r="X80" s="25">
        <f>IF(PROGRAM1_STAFF[[#This Row],[Type]]="Employee",Reference!O$6,IF(OR(PROGRAM1_STAFF[[#This Row],[Type]]="Contractor",PROGRAM1_STAFF[[#This Row],[Type]]="SOW"),Reference!O$7,0))</f>
        <v>0</v>
      </c>
      <c r="Y80" s="129">
        <f>SUM(PROGRAM1_STAFF[[#This Row],[Jan-26]:[Dec-26]])</f>
        <v>0</v>
      </c>
      <c r="Z80" s="7">
        <f>PROGRAM1_STAFF[[#This Row],[Rate]]*PROGRAM1_STAFF[[#This Row],[Total Hours]]</f>
        <v>0</v>
      </c>
      <c r="AA80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80" s="24" t="str" cm="1">
        <f t="array" ref="AB80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80" s="24" t="str" cm="1">
        <f t="array" ref="AC80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80" s="24" t="str" cm="1">
        <f t="array" ref="AD80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80" s="24" t="str" cm="1">
        <f t="array" ref="AE80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80" s="24" t="str" cm="1">
        <f t="array" ref="AF80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80" s="24" t="str" cm="1">
        <f t="array" ref="AG80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80" s="24" t="str" cm="1">
        <f t="array" ref="AH80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80" s="24" t="str" cm="1">
        <f t="array" ref="AI80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80" s="24" t="str" cm="1">
        <f t="array" ref="AJ80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80" s="24" t="str" cm="1">
        <f t="array" ref="AK80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80" s="24" t="str" cm="1">
        <f t="array" ref="AL80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81" spans="1:38" x14ac:dyDescent="0.25">
      <c r="A81" s="8" t="str">
        <f t="shared" si="3"/>
        <v>Program 1</v>
      </c>
      <c r="B81"/>
      <c r="C81"/>
      <c r="D81" s="24"/>
      <c r="E81" s="24"/>
      <c r="F81"/>
      <c r="G81"/>
      <c r="H81"/>
      <c r="I81" s="29"/>
      <c r="J81" s="29"/>
      <c r="K81"/>
      <c r="L81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81" s="25">
        <f>IF(PROGRAM1_STAFF[[#This Row],[Type]]="Employee",Reference!D$6,IF(OR(PROGRAM1_STAFF[[#This Row],[Type]]="Contractor",PROGRAM1_STAFF[[#This Row],[Type]]="SOW"),Reference!D$7,0))</f>
        <v>0</v>
      </c>
      <c r="N81" s="25">
        <f>IF(PROGRAM1_STAFF[[#This Row],[Type]]="Employee",Reference!E$6,IF(OR(PROGRAM1_STAFF[[#This Row],[Type]]="Contractor",PROGRAM1_STAFF[[#This Row],[Type]]="SOW"),Reference!E$7,0))</f>
        <v>0</v>
      </c>
      <c r="O81" s="25">
        <f>IF(PROGRAM1_STAFF[[#This Row],[Type]]="Employee",Reference!F$6,IF(OR(PROGRAM1_STAFF[[#This Row],[Type]]="Contractor",PROGRAM1_STAFF[[#This Row],[Type]]="SOW"),Reference!F$7,0))</f>
        <v>0</v>
      </c>
      <c r="P81" s="25">
        <f>IF(PROGRAM1_STAFF[[#This Row],[Type]]="Employee",Reference!G$6,IF(OR(PROGRAM1_STAFF[[#This Row],[Type]]="Contractor",PROGRAM1_STAFF[[#This Row],[Type]]="SOW"),Reference!G$7,0))</f>
        <v>0</v>
      </c>
      <c r="Q81" s="25">
        <f>IF(PROGRAM1_STAFF[[#This Row],[Type]]="Employee",Reference!H$6,IF(OR(PROGRAM1_STAFF[[#This Row],[Type]]="Contractor",PROGRAM1_STAFF[[#This Row],[Type]]="SOW"),Reference!H$7,0))</f>
        <v>0</v>
      </c>
      <c r="R81" s="25">
        <f>IF(PROGRAM1_STAFF[[#This Row],[Type]]="Employee",Reference!I$6,IF(OR(PROGRAM1_STAFF[[#This Row],[Type]]="Contractor",PROGRAM1_STAFF[[#This Row],[Type]]="SOW"),Reference!I$7,0))</f>
        <v>0</v>
      </c>
      <c r="S81" s="25">
        <f>IF(PROGRAM1_STAFF[[#This Row],[Type]]="Employee",Reference!J$6,IF(OR(PROGRAM1_STAFF[[#This Row],[Type]]="Contractor",PROGRAM1_STAFF[[#This Row],[Type]]="SOW"),Reference!J$7,0))</f>
        <v>0</v>
      </c>
      <c r="T81" s="25">
        <f>IF(PROGRAM1_STAFF[[#This Row],[Type]]="Employee",Reference!K$6,IF(OR(PROGRAM1_STAFF[[#This Row],[Type]]="Contractor",PROGRAM1_STAFF[[#This Row],[Type]]="SOW"),Reference!K$7,0))</f>
        <v>0</v>
      </c>
      <c r="U81" s="25">
        <f>IF(PROGRAM1_STAFF[[#This Row],[Type]]="Employee",Reference!L$6,IF(OR(PROGRAM1_STAFF[[#This Row],[Type]]="Contractor",PROGRAM1_STAFF[[#This Row],[Type]]="SOW"),Reference!L$7,0))</f>
        <v>0</v>
      </c>
      <c r="V81" s="25">
        <f>IF(PROGRAM1_STAFF[[#This Row],[Type]]="Employee",Reference!M$6,IF(OR(PROGRAM1_STAFF[[#This Row],[Type]]="Contractor",PROGRAM1_STAFF[[#This Row],[Type]]="SOW"),Reference!M$7,0))</f>
        <v>0</v>
      </c>
      <c r="W81" s="25">
        <f>IF(PROGRAM1_STAFF[[#This Row],[Type]]="Employee",Reference!N$6,IF(OR(PROGRAM1_STAFF[[#This Row],[Type]]="Contractor",PROGRAM1_STAFF[[#This Row],[Type]]="SOW"),Reference!N$7,0))</f>
        <v>0</v>
      </c>
      <c r="X81" s="25">
        <f>IF(PROGRAM1_STAFF[[#This Row],[Type]]="Employee",Reference!O$6,IF(OR(PROGRAM1_STAFF[[#This Row],[Type]]="Contractor",PROGRAM1_STAFF[[#This Row],[Type]]="SOW"),Reference!O$7,0))</f>
        <v>0</v>
      </c>
      <c r="Y81" s="129">
        <f>SUM(PROGRAM1_STAFF[[#This Row],[Jan-26]:[Dec-26]])</f>
        <v>0</v>
      </c>
      <c r="Z81" s="7">
        <f>PROGRAM1_STAFF[[#This Row],[Rate]]*PROGRAM1_STAFF[[#This Row],[Total Hours]]</f>
        <v>0</v>
      </c>
      <c r="AA81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81" s="24" t="str" cm="1">
        <f t="array" ref="AB81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81" s="24" t="str" cm="1">
        <f t="array" ref="AC81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81" s="24" t="str" cm="1">
        <f t="array" ref="AD81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81" s="24" t="str" cm="1">
        <f t="array" ref="AE81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81" s="24" t="str" cm="1">
        <f t="array" ref="AF81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81" s="24" t="str" cm="1">
        <f t="array" ref="AG81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81" s="24" t="str" cm="1">
        <f t="array" ref="AH81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81" s="24" t="str" cm="1">
        <f t="array" ref="AI81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81" s="24" t="str" cm="1">
        <f t="array" ref="AJ81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81" s="24" t="str" cm="1">
        <f t="array" ref="AK81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81" s="24" t="str" cm="1">
        <f t="array" ref="AL81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82" spans="1:38" x14ac:dyDescent="0.25">
      <c r="A82" s="8" t="str">
        <f t="shared" si="3"/>
        <v>Program 1</v>
      </c>
      <c r="B82"/>
      <c r="C82"/>
      <c r="D82" s="24"/>
      <c r="E82" s="24"/>
      <c r="F82"/>
      <c r="G82"/>
      <c r="H82"/>
      <c r="I82" s="29"/>
      <c r="J82" s="29"/>
      <c r="K82"/>
      <c r="L82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82" s="25">
        <f>IF(PROGRAM1_STAFF[[#This Row],[Type]]="Employee",Reference!D$6,IF(OR(PROGRAM1_STAFF[[#This Row],[Type]]="Contractor",PROGRAM1_STAFF[[#This Row],[Type]]="SOW"),Reference!D$7,0))</f>
        <v>0</v>
      </c>
      <c r="N82" s="25">
        <f>IF(PROGRAM1_STAFF[[#This Row],[Type]]="Employee",Reference!E$6,IF(OR(PROGRAM1_STAFF[[#This Row],[Type]]="Contractor",PROGRAM1_STAFF[[#This Row],[Type]]="SOW"),Reference!E$7,0))</f>
        <v>0</v>
      </c>
      <c r="O82" s="25">
        <f>IF(PROGRAM1_STAFF[[#This Row],[Type]]="Employee",Reference!F$6,IF(OR(PROGRAM1_STAFF[[#This Row],[Type]]="Contractor",PROGRAM1_STAFF[[#This Row],[Type]]="SOW"),Reference!F$7,0))</f>
        <v>0</v>
      </c>
      <c r="P82" s="25">
        <f>IF(PROGRAM1_STAFF[[#This Row],[Type]]="Employee",Reference!G$6,IF(OR(PROGRAM1_STAFF[[#This Row],[Type]]="Contractor",PROGRAM1_STAFF[[#This Row],[Type]]="SOW"),Reference!G$7,0))</f>
        <v>0</v>
      </c>
      <c r="Q82" s="25">
        <f>IF(PROGRAM1_STAFF[[#This Row],[Type]]="Employee",Reference!H$6,IF(OR(PROGRAM1_STAFF[[#This Row],[Type]]="Contractor",PROGRAM1_STAFF[[#This Row],[Type]]="SOW"),Reference!H$7,0))</f>
        <v>0</v>
      </c>
      <c r="R82" s="25">
        <f>IF(PROGRAM1_STAFF[[#This Row],[Type]]="Employee",Reference!I$6,IF(OR(PROGRAM1_STAFF[[#This Row],[Type]]="Contractor",PROGRAM1_STAFF[[#This Row],[Type]]="SOW"),Reference!I$7,0))</f>
        <v>0</v>
      </c>
      <c r="S82" s="25">
        <f>IF(PROGRAM1_STAFF[[#This Row],[Type]]="Employee",Reference!J$6,IF(OR(PROGRAM1_STAFF[[#This Row],[Type]]="Contractor",PROGRAM1_STAFF[[#This Row],[Type]]="SOW"),Reference!J$7,0))</f>
        <v>0</v>
      </c>
      <c r="T82" s="25">
        <f>IF(PROGRAM1_STAFF[[#This Row],[Type]]="Employee",Reference!K$6,IF(OR(PROGRAM1_STAFF[[#This Row],[Type]]="Contractor",PROGRAM1_STAFF[[#This Row],[Type]]="SOW"),Reference!K$7,0))</f>
        <v>0</v>
      </c>
      <c r="U82" s="25">
        <f>IF(PROGRAM1_STAFF[[#This Row],[Type]]="Employee",Reference!L$6,IF(OR(PROGRAM1_STAFF[[#This Row],[Type]]="Contractor",PROGRAM1_STAFF[[#This Row],[Type]]="SOW"),Reference!L$7,0))</f>
        <v>0</v>
      </c>
      <c r="V82" s="25">
        <f>IF(PROGRAM1_STAFF[[#This Row],[Type]]="Employee",Reference!M$6,IF(OR(PROGRAM1_STAFF[[#This Row],[Type]]="Contractor",PROGRAM1_STAFF[[#This Row],[Type]]="SOW"),Reference!M$7,0))</f>
        <v>0</v>
      </c>
      <c r="W82" s="25">
        <f>IF(PROGRAM1_STAFF[[#This Row],[Type]]="Employee",Reference!N$6,IF(OR(PROGRAM1_STAFF[[#This Row],[Type]]="Contractor",PROGRAM1_STAFF[[#This Row],[Type]]="SOW"),Reference!N$7,0))</f>
        <v>0</v>
      </c>
      <c r="X82" s="25">
        <f>IF(PROGRAM1_STAFF[[#This Row],[Type]]="Employee",Reference!O$6,IF(OR(PROGRAM1_STAFF[[#This Row],[Type]]="Contractor",PROGRAM1_STAFF[[#This Row],[Type]]="SOW"),Reference!O$7,0))</f>
        <v>0</v>
      </c>
      <c r="Y82" s="129">
        <f>SUM(PROGRAM1_STAFF[[#This Row],[Jan-26]:[Dec-26]])</f>
        <v>0</v>
      </c>
      <c r="Z82" s="7">
        <f>PROGRAM1_STAFF[[#This Row],[Rate]]*PROGRAM1_STAFF[[#This Row],[Total Hours]]</f>
        <v>0</v>
      </c>
      <c r="AA82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82" s="24" t="str" cm="1">
        <f t="array" ref="AB82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82" s="24" t="str" cm="1">
        <f t="array" ref="AC82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82" s="24" t="str" cm="1">
        <f t="array" ref="AD82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82" s="24" t="str" cm="1">
        <f t="array" ref="AE82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82" s="24" t="str" cm="1">
        <f t="array" ref="AF82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82" s="24" t="str" cm="1">
        <f t="array" ref="AG82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82" s="24" t="str" cm="1">
        <f t="array" ref="AH82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82" s="24" t="str" cm="1">
        <f t="array" ref="AI82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82" s="24" t="str" cm="1">
        <f t="array" ref="AJ82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82" s="24" t="str" cm="1">
        <f t="array" ref="AK82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82" s="24" t="str" cm="1">
        <f t="array" ref="AL82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83" spans="1:38" x14ac:dyDescent="0.25">
      <c r="A83" s="8" t="str">
        <f t="shared" si="3"/>
        <v>Program 1</v>
      </c>
      <c r="B83"/>
      <c r="C83"/>
      <c r="D83" s="24"/>
      <c r="E83" s="24"/>
      <c r="F83"/>
      <c r="G83"/>
      <c r="H83"/>
      <c r="I83" s="29"/>
      <c r="J83" s="29"/>
      <c r="K83"/>
      <c r="L83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83" s="25">
        <f>IF(PROGRAM1_STAFF[[#This Row],[Type]]="Employee",Reference!D$6,IF(OR(PROGRAM1_STAFF[[#This Row],[Type]]="Contractor",PROGRAM1_STAFF[[#This Row],[Type]]="SOW"),Reference!D$7,0))</f>
        <v>0</v>
      </c>
      <c r="N83" s="25">
        <f>IF(PROGRAM1_STAFF[[#This Row],[Type]]="Employee",Reference!E$6,IF(OR(PROGRAM1_STAFF[[#This Row],[Type]]="Contractor",PROGRAM1_STAFF[[#This Row],[Type]]="SOW"),Reference!E$7,0))</f>
        <v>0</v>
      </c>
      <c r="O83" s="25">
        <f>IF(PROGRAM1_STAFF[[#This Row],[Type]]="Employee",Reference!F$6,IF(OR(PROGRAM1_STAFF[[#This Row],[Type]]="Contractor",PROGRAM1_STAFF[[#This Row],[Type]]="SOW"),Reference!F$7,0))</f>
        <v>0</v>
      </c>
      <c r="P83" s="25">
        <f>IF(PROGRAM1_STAFF[[#This Row],[Type]]="Employee",Reference!G$6,IF(OR(PROGRAM1_STAFF[[#This Row],[Type]]="Contractor",PROGRAM1_STAFF[[#This Row],[Type]]="SOW"),Reference!G$7,0))</f>
        <v>0</v>
      </c>
      <c r="Q83" s="25">
        <f>IF(PROGRAM1_STAFF[[#This Row],[Type]]="Employee",Reference!H$6,IF(OR(PROGRAM1_STAFF[[#This Row],[Type]]="Contractor",PROGRAM1_STAFF[[#This Row],[Type]]="SOW"),Reference!H$7,0))</f>
        <v>0</v>
      </c>
      <c r="R83" s="25">
        <f>IF(PROGRAM1_STAFF[[#This Row],[Type]]="Employee",Reference!I$6,IF(OR(PROGRAM1_STAFF[[#This Row],[Type]]="Contractor",PROGRAM1_STAFF[[#This Row],[Type]]="SOW"),Reference!I$7,0))</f>
        <v>0</v>
      </c>
      <c r="S83" s="25">
        <f>IF(PROGRAM1_STAFF[[#This Row],[Type]]="Employee",Reference!J$6,IF(OR(PROGRAM1_STAFF[[#This Row],[Type]]="Contractor",PROGRAM1_STAFF[[#This Row],[Type]]="SOW"),Reference!J$7,0))</f>
        <v>0</v>
      </c>
      <c r="T83" s="25">
        <f>IF(PROGRAM1_STAFF[[#This Row],[Type]]="Employee",Reference!K$6,IF(OR(PROGRAM1_STAFF[[#This Row],[Type]]="Contractor",PROGRAM1_STAFF[[#This Row],[Type]]="SOW"),Reference!K$7,0))</f>
        <v>0</v>
      </c>
      <c r="U83" s="25">
        <f>IF(PROGRAM1_STAFF[[#This Row],[Type]]="Employee",Reference!L$6,IF(OR(PROGRAM1_STAFF[[#This Row],[Type]]="Contractor",PROGRAM1_STAFF[[#This Row],[Type]]="SOW"),Reference!L$7,0))</f>
        <v>0</v>
      </c>
      <c r="V83" s="25">
        <f>IF(PROGRAM1_STAFF[[#This Row],[Type]]="Employee",Reference!M$6,IF(OR(PROGRAM1_STAFF[[#This Row],[Type]]="Contractor",PROGRAM1_STAFF[[#This Row],[Type]]="SOW"),Reference!M$7,0))</f>
        <v>0</v>
      </c>
      <c r="W83" s="25">
        <f>IF(PROGRAM1_STAFF[[#This Row],[Type]]="Employee",Reference!N$6,IF(OR(PROGRAM1_STAFF[[#This Row],[Type]]="Contractor",PROGRAM1_STAFF[[#This Row],[Type]]="SOW"),Reference!N$7,0))</f>
        <v>0</v>
      </c>
      <c r="X83" s="25">
        <f>IF(PROGRAM1_STAFF[[#This Row],[Type]]="Employee",Reference!O$6,IF(OR(PROGRAM1_STAFF[[#This Row],[Type]]="Contractor",PROGRAM1_STAFF[[#This Row],[Type]]="SOW"),Reference!O$7,0))</f>
        <v>0</v>
      </c>
      <c r="Y83" s="129">
        <f>SUM(PROGRAM1_STAFF[[#This Row],[Jan-26]:[Dec-26]])</f>
        <v>0</v>
      </c>
      <c r="Z83" s="7">
        <f>PROGRAM1_STAFF[[#This Row],[Rate]]*PROGRAM1_STAFF[[#This Row],[Total Hours]]</f>
        <v>0</v>
      </c>
      <c r="AA83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83" s="24" t="str" cm="1">
        <f t="array" ref="AB83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83" s="24" t="str" cm="1">
        <f t="array" ref="AC83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83" s="24" t="str" cm="1">
        <f t="array" ref="AD83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83" s="24" t="str" cm="1">
        <f t="array" ref="AE83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83" s="24" t="str" cm="1">
        <f t="array" ref="AF83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83" s="24" t="str" cm="1">
        <f t="array" ref="AG83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83" s="24" t="str" cm="1">
        <f t="array" ref="AH83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83" s="24" t="str" cm="1">
        <f t="array" ref="AI83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83" s="24" t="str" cm="1">
        <f t="array" ref="AJ83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83" s="24" t="str" cm="1">
        <f t="array" ref="AK83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83" s="24" t="str" cm="1">
        <f t="array" ref="AL83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84" spans="1:38" x14ac:dyDescent="0.25">
      <c r="A84" s="8" t="str">
        <f t="shared" si="3"/>
        <v>Program 1</v>
      </c>
      <c r="B84"/>
      <c r="C84"/>
      <c r="D84" s="24"/>
      <c r="E84" s="24"/>
      <c r="F84"/>
      <c r="G84"/>
      <c r="H84"/>
      <c r="I84" s="29"/>
      <c r="J84" s="29"/>
      <c r="K84"/>
      <c r="L84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84" s="25">
        <f>IF(PROGRAM1_STAFF[[#This Row],[Type]]="Employee",Reference!D$6,IF(OR(PROGRAM1_STAFF[[#This Row],[Type]]="Contractor",PROGRAM1_STAFF[[#This Row],[Type]]="SOW"),Reference!D$7,0))</f>
        <v>0</v>
      </c>
      <c r="N84" s="25">
        <f>IF(PROGRAM1_STAFF[[#This Row],[Type]]="Employee",Reference!E$6,IF(OR(PROGRAM1_STAFF[[#This Row],[Type]]="Contractor",PROGRAM1_STAFF[[#This Row],[Type]]="SOW"),Reference!E$7,0))</f>
        <v>0</v>
      </c>
      <c r="O84" s="25">
        <f>IF(PROGRAM1_STAFF[[#This Row],[Type]]="Employee",Reference!F$6,IF(OR(PROGRAM1_STAFF[[#This Row],[Type]]="Contractor",PROGRAM1_STAFF[[#This Row],[Type]]="SOW"),Reference!F$7,0))</f>
        <v>0</v>
      </c>
      <c r="P84" s="25">
        <f>IF(PROGRAM1_STAFF[[#This Row],[Type]]="Employee",Reference!G$6,IF(OR(PROGRAM1_STAFF[[#This Row],[Type]]="Contractor",PROGRAM1_STAFF[[#This Row],[Type]]="SOW"),Reference!G$7,0))</f>
        <v>0</v>
      </c>
      <c r="Q84" s="25">
        <f>IF(PROGRAM1_STAFF[[#This Row],[Type]]="Employee",Reference!H$6,IF(OR(PROGRAM1_STAFF[[#This Row],[Type]]="Contractor",PROGRAM1_STAFF[[#This Row],[Type]]="SOW"),Reference!H$7,0))</f>
        <v>0</v>
      </c>
      <c r="R84" s="25">
        <f>IF(PROGRAM1_STAFF[[#This Row],[Type]]="Employee",Reference!I$6,IF(OR(PROGRAM1_STAFF[[#This Row],[Type]]="Contractor",PROGRAM1_STAFF[[#This Row],[Type]]="SOW"),Reference!I$7,0))</f>
        <v>0</v>
      </c>
      <c r="S84" s="25">
        <f>IF(PROGRAM1_STAFF[[#This Row],[Type]]="Employee",Reference!J$6,IF(OR(PROGRAM1_STAFF[[#This Row],[Type]]="Contractor",PROGRAM1_STAFF[[#This Row],[Type]]="SOW"),Reference!J$7,0))</f>
        <v>0</v>
      </c>
      <c r="T84" s="25">
        <f>IF(PROGRAM1_STAFF[[#This Row],[Type]]="Employee",Reference!K$6,IF(OR(PROGRAM1_STAFF[[#This Row],[Type]]="Contractor",PROGRAM1_STAFF[[#This Row],[Type]]="SOW"),Reference!K$7,0))</f>
        <v>0</v>
      </c>
      <c r="U84" s="25">
        <f>IF(PROGRAM1_STAFF[[#This Row],[Type]]="Employee",Reference!L$6,IF(OR(PROGRAM1_STAFF[[#This Row],[Type]]="Contractor",PROGRAM1_STAFF[[#This Row],[Type]]="SOW"),Reference!L$7,0))</f>
        <v>0</v>
      </c>
      <c r="V84" s="25">
        <f>IF(PROGRAM1_STAFF[[#This Row],[Type]]="Employee",Reference!M$6,IF(OR(PROGRAM1_STAFF[[#This Row],[Type]]="Contractor",PROGRAM1_STAFF[[#This Row],[Type]]="SOW"),Reference!M$7,0))</f>
        <v>0</v>
      </c>
      <c r="W84" s="25">
        <f>IF(PROGRAM1_STAFF[[#This Row],[Type]]="Employee",Reference!N$6,IF(OR(PROGRAM1_STAFF[[#This Row],[Type]]="Contractor",PROGRAM1_STAFF[[#This Row],[Type]]="SOW"),Reference!N$7,0))</f>
        <v>0</v>
      </c>
      <c r="X84" s="25">
        <f>IF(PROGRAM1_STAFF[[#This Row],[Type]]="Employee",Reference!O$6,IF(OR(PROGRAM1_STAFF[[#This Row],[Type]]="Contractor",PROGRAM1_STAFF[[#This Row],[Type]]="SOW"),Reference!O$7,0))</f>
        <v>0</v>
      </c>
      <c r="Y84" s="129">
        <f>SUM(PROGRAM1_STAFF[[#This Row],[Jan-26]:[Dec-26]])</f>
        <v>0</v>
      </c>
      <c r="Z84" s="7">
        <f>PROGRAM1_STAFF[[#This Row],[Rate]]*PROGRAM1_STAFF[[#This Row],[Total Hours]]</f>
        <v>0</v>
      </c>
      <c r="AA84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84" s="24" t="str" cm="1">
        <f t="array" ref="AB84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84" s="24" t="str" cm="1">
        <f t="array" ref="AC84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84" s="24" t="str" cm="1">
        <f t="array" ref="AD84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84" s="24" t="str" cm="1">
        <f t="array" ref="AE84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84" s="24" t="str" cm="1">
        <f t="array" ref="AF84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84" s="24" t="str" cm="1">
        <f t="array" ref="AG84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84" s="24" t="str" cm="1">
        <f t="array" ref="AH84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84" s="24" t="str" cm="1">
        <f t="array" ref="AI84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84" s="24" t="str" cm="1">
        <f t="array" ref="AJ84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84" s="24" t="str" cm="1">
        <f t="array" ref="AK84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84" s="24" t="str" cm="1">
        <f t="array" ref="AL84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85" spans="1:38" x14ac:dyDescent="0.25">
      <c r="A85" s="8" t="str">
        <f t="shared" si="3"/>
        <v>Program 1</v>
      </c>
      <c r="B85"/>
      <c r="C85"/>
      <c r="D85" s="24"/>
      <c r="E85" s="24"/>
      <c r="F85"/>
      <c r="G85"/>
      <c r="H85"/>
      <c r="I85" s="29"/>
      <c r="J85" s="29"/>
      <c r="K85"/>
      <c r="L85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85" s="25">
        <f>IF(PROGRAM1_STAFF[[#This Row],[Type]]="Employee",Reference!D$6,IF(OR(PROGRAM1_STAFF[[#This Row],[Type]]="Contractor",PROGRAM1_STAFF[[#This Row],[Type]]="SOW"),Reference!D$7,0))</f>
        <v>0</v>
      </c>
      <c r="N85" s="25">
        <f>IF(PROGRAM1_STAFF[[#This Row],[Type]]="Employee",Reference!E$6,IF(OR(PROGRAM1_STAFF[[#This Row],[Type]]="Contractor",PROGRAM1_STAFF[[#This Row],[Type]]="SOW"),Reference!E$7,0))</f>
        <v>0</v>
      </c>
      <c r="O85" s="25">
        <f>IF(PROGRAM1_STAFF[[#This Row],[Type]]="Employee",Reference!F$6,IF(OR(PROGRAM1_STAFF[[#This Row],[Type]]="Contractor",PROGRAM1_STAFF[[#This Row],[Type]]="SOW"),Reference!F$7,0))</f>
        <v>0</v>
      </c>
      <c r="P85" s="25">
        <f>IF(PROGRAM1_STAFF[[#This Row],[Type]]="Employee",Reference!G$6,IF(OR(PROGRAM1_STAFF[[#This Row],[Type]]="Contractor",PROGRAM1_STAFF[[#This Row],[Type]]="SOW"),Reference!G$7,0))</f>
        <v>0</v>
      </c>
      <c r="Q85" s="25">
        <f>IF(PROGRAM1_STAFF[[#This Row],[Type]]="Employee",Reference!H$6,IF(OR(PROGRAM1_STAFF[[#This Row],[Type]]="Contractor",PROGRAM1_STAFF[[#This Row],[Type]]="SOW"),Reference!H$7,0))</f>
        <v>0</v>
      </c>
      <c r="R85" s="25">
        <f>IF(PROGRAM1_STAFF[[#This Row],[Type]]="Employee",Reference!I$6,IF(OR(PROGRAM1_STAFF[[#This Row],[Type]]="Contractor",PROGRAM1_STAFF[[#This Row],[Type]]="SOW"),Reference!I$7,0))</f>
        <v>0</v>
      </c>
      <c r="S85" s="25">
        <f>IF(PROGRAM1_STAFF[[#This Row],[Type]]="Employee",Reference!J$6,IF(OR(PROGRAM1_STAFF[[#This Row],[Type]]="Contractor",PROGRAM1_STAFF[[#This Row],[Type]]="SOW"),Reference!J$7,0))</f>
        <v>0</v>
      </c>
      <c r="T85" s="25">
        <f>IF(PROGRAM1_STAFF[[#This Row],[Type]]="Employee",Reference!K$6,IF(OR(PROGRAM1_STAFF[[#This Row],[Type]]="Contractor",PROGRAM1_STAFF[[#This Row],[Type]]="SOW"),Reference!K$7,0))</f>
        <v>0</v>
      </c>
      <c r="U85" s="25">
        <f>IF(PROGRAM1_STAFF[[#This Row],[Type]]="Employee",Reference!L$6,IF(OR(PROGRAM1_STAFF[[#This Row],[Type]]="Contractor",PROGRAM1_STAFF[[#This Row],[Type]]="SOW"),Reference!L$7,0))</f>
        <v>0</v>
      </c>
      <c r="V85" s="25">
        <f>IF(PROGRAM1_STAFF[[#This Row],[Type]]="Employee",Reference!M$6,IF(OR(PROGRAM1_STAFF[[#This Row],[Type]]="Contractor",PROGRAM1_STAFF[[#This Row],[Type]]="SOW"),Reference!M$7,0))</f>
        <v>0</v>
      </c>
      <c r="W85" s="25">
        <f>IF(PROGRAM1_STAFF[[#This Row],[Type]]="Employee",Reference!N$6,IF(OR(PROGRAM1_STAFF[[#This Row],[Type]]="Contractor",PROGRAM1_STAFF[[#This Row],[Type]]="SOW"),Reference!N$7,0))</f>
        <v>0</v>
      </c>
      <c r="X85" s="25">
        <f>IF(PROGRAM1_STAFF[[#This Row],[Type]]="Employee",Reference!O$6,IF(OR(PROGRAM1_STAFF[[#This Row],[Type]]="Contractor",PROGRAM1_STAFF[[#This Row],[Type]]="SOW"),Reference!O$7,0))</f>
        <v>0</v>
      </c>
      <c r="Y85" s="129">
        <f>SUM(PROGRAM1_STAFF[[#This Row],[Jan-26]:[Dec-26]])</f>
        <v>0</v>
      </c>
      <c r="Z85" s="7">
        <f>PROGRAM1_STAFF[[#This Row],[Rate]]*PROGRAM1_STAFF[[#This Row],[Total Hours]]</f>
        <v>0</v>
      </c>
      <c r="AA85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85" s="24" t="str" cm="1">
        <f t="array" ref="AB85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85" s="24" t="str" cm="1">
        <f t="array" ref="AC85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85" s="24" t="str" cm="1">
        <f t="array" ref="AD85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85" s="24" t="str" cm="1">
        <f t="array" ref="AE85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85" s="24" t="str" cm="1">
        <f t="array" ref="AF85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85" s="24" t="str" cm="1">
        <f t="array" ref="AG85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85" s="24" t="str" cm="1">
        <f t="array" ref="AH85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85" s="24" t="str" cm="1">
        <f t="array" ref="AI85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85" s="24" t="str" cm="1">
        <f t="array" ref="AJ85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85" s="24" t="str" cm="1">
        <f t="array" ref="AK85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85" s="24" t="str" cm="1">
        <f t="array" ref="AL85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86" spans="1:38" x14ac:dyDescent="0.25">
      <c r="A86" s="8" t="str">
        <f t="shared" si="3"/>
        <v>Program 1</v>
      </c>
      <c r="B86"/>
      <c r="C86"/>
      <c r="D86" s="24"/>
      <c r="E86" s="24"/>
      <c r="F86"/>
      <c r="G86"/>
      <c r="H86"/>
      <c r="I86" s="29"/>
      <c r="J86" s="29"/>
      <c r="K86"/>
      <c r="L86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86" s="25">
        <f>IF(PROGRAM1_STAFF[[#This Row],[Type]]="Employee",Reference!D$6,IF(OR(PROGRAM1_STAFF[[#This Row],[Type]]="Contractor",PROGRAM1_STAFF[[#This Row],[Type]]="SOW"),Reference!D$7,0))</f>
        <v>0</v>
      </c>
      <c r="N86" s="25">
        <f>IF(PROGRAM1_STAFF[[#This Row],[Type]]="Employee",Reference!E$6,IF(OR(PROGRAM1_STAFF[[#This Row],[Type]]="Contractor",PROGRAM1_STAFF[[#This Row],[Type]]="SOW"),Reference!E$7,0))</f>
        <v>0</v>
      </c>
      <c r="O86" s="25">
        <f>IF(PROGRAM1_STAFF[[#This Row],[Type]]="Employee",Reference!F$6,IF(OR(PROGRAM1_STAFF[[#This Row],[Type]]="Contractor",PROGRAM1_STAFF[[#This Row],[Type]]="SOW"),Reference!F$7,0))</f>
        <v>0</v>
      </c>
      <c r="P86" s="25">
        <f>IF(PROGRAM1_STAFF[[#This Row],[Type]]="Employee",Reference!G$6,IF(OR(PROGRAM1_STAFF[[#This Row],[Type]]="Contractor",PROGRAM1_STAFF[[#This Row],[Type]]="SOW"),Reference!G$7,0))</f>
        <v>0</v>
      </c>
      <c r="Q86" s="25">
        <f>IF(PROGRAM1_STAFF[[#This Row],[Type]]="Employee",Reference!H$6,IF(OR(PROGRAM1_STAFF[[#This Row],[Type]]="Contractor",PROGRAM1_STAFF[[#This Row],[Type]]="SOW"),Reference!H$7,0))</f>
        <v>0</v>
      </c>
      <c r="R86" s="25">
        <f>IF(PROGRAM1_STAFF[[#This Row],[Type]]="Employee",Reference!I$6,IF(OR(PROGRAM1_STAFF[[#This Row],[Type]]="Contractor",PROGRAM1_STAFF[[#This Row],[Type]]="SOW"),Reference!I$7,0))</f>
        <v>0</v>
      </c>
      <c r="S86" s="25">
        <f>IF(PROGRAM1_STAFF[[#This Row],[Type]]="Employee",Reference!J$6,IF(OR(PROGRAM1_STAFF[[#This Row],[Type]]="Contractor",PROGRAM1_STAFF[[#This Row],[Type]]="SOW"),Reference!J$7,0))</f>
        <v>0</v>
      </c>
      <c r="T86" s="25">
        <f>IF(PROGRAM1_STAFF[[#This Row],[Type]]="Employee",Reference!K$6,IF(OR(PROGRAM1_STAFF[[#This Row],[Type]]="Contractor",PROGRAM1_STAFF[[#This Row],[Type]]="SOW"),Reference!K$7,0))</f>
        <v>0</v>
      </c>
      <c r="U86" s="25">
        <f>IF(PROGRAM1_STAFF[[#This Row],[Type]]="Employee",Reference!L$6,IF(OR(PROGRAM1_STAFF[[#This Row],[Type]]="Contractor",PROGRAM1_STAFF[[#This Row],[Type]]="SOW"),Reference!L$7,0))</f>
        <v>0</v>
      </c>
      <c r="V86" s="25">
        <f>IF(PROGRAM1_STAFF[[#This Row],[Type]]="Employee",Reference!M$6,IF(OR(PROGRAM1_STAFF[[#This Row],[Type]]="Contractor",PROGRAM1_STAFF[[#This Row],[Type]]="SOW"),Reference!M$7,0))</f>
        <v>0</v>
      </c>
      <c r="W86" s="25">
        <f>IF(PROGRAM1_STAFF[[#This Row],[Type]]="Employee",Reference!N$6,IF(OR(PROGRAM1_STAFF[[#This Row],[Type]]="Contractor",PROGRAM1_STAFF[[#This Row],[Type]]="SOW"),Reference!N$7,0))</f>
        <v>0</v>
      </c>
      <c r="X86" s="25">
        <f>IF(PROGRAM1_STAFF[[#This Row],[Type]]="Employee",Reference!O$6,IF(OR(PROGRAM1_STAFF[[#This Row],[Type]]="Contractor",PROGRAM1_STAFF[[#This Row],[Type]]="SOW"),Reference!O$7,0))</f>
        <v>0</v>
      </c>
      <c r="Y86" s="129">
        <f>SUM(PROGRAM1_STAFF[[#This Row],[Jan-26]:[Dec-26]])</f>
        <v>0</v>
      </c>
      <c r="Z86" s="7">
        <f>PROGRAM1_STAFF[[#This Row],[Rate]]*PROGRAM1_STAFF[[#This Row],[Total Hours]]</f>
        <v>0</v>
      </c>
      <c r="AA86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86" s="24" t="str" cm="1">
        <f t="array" ref="AB86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86" s="24" t="str" cm="1">
        <f t="array" ref="AC86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86" s="24" t="str" cm="1">
        <f t="array" ref="AD86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86" s="24" t="str" cm="1">
        <f t="array" ref="AE86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86" s="24" t="str" cm="1">
        <f t="array" ref="AF86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86" s="24" t="str" cm="1">
        <f t="array" ref="AG86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86" s="24" t="str" cm="1">
        <f t="array" ref="AH86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86" s="24" t="str" cm="1">
        <f t="array" ref="AI86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86" s="24" t="str" cm="1">
        <f t="array" ref="AJ86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86" s="24" t="str" cm="1">
        <f t="array" ref="AK86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86" s="24" t="str" cm="1">
        <f t="array" ref="AL86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87" spans="1:38" x14ac:dyDescent="0.25">
      <c r="A87" s="8" t="str">
        <f t="shared" si="3"/>
        <v>Program 1</v>
      </c>
      <c r="B87"/>
      <c r="C87"/>
      <c r="D87" s="24"/>
      <c r="E87" s="24"/>
      <c r="F87"/>
      <c r="G87"/>
      <c r="H87"/>
      <c r="I87" s="29"/>
      <c r="J87" s="29"/>
      <c r="K87"/>
      <c r="L87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87" s="25">
        <f>IF(PROGRAM1_STAFF[[#This Row],[Type]]="Employee",Reference!D$6,IF(OR(PROGRAM1_STAFF[[#This Row],[Type]]="Contractor",PROGRAM1_STAFF[[#This Row],[Type]]="SOW"),Reference!D$7,0))</f>
        <v>0</v>
      </c>
      <c r="N87" s="25">
        <f>IF(PROGRAM1_STAFF[[#This Row],[Type]]="Employee",Reference!E$6,IF(OR(PROGRAM1_STAFF[[#This Row],[Type]]="Contractor",PROGRAM1_STAFF[[#This Row],[Type]]="SOW"),Reference!E$7,0))</f>
        <v>0</v>
      </c>
      <c r="O87" s="25">
        <f>IF(PROGRAM1_STAFF[[#This Row],[Type]]="Employee",Reference!F$6,IF(OR(PROGRAM1_STAFF[[#This Row],[Type]]="Contractor",PROGRAM1_STAFF[[#This Row],[Type]]="SOW"),Reference!F$7,0))</f>
        <v>0</v>
      </c>
      <c r="P87" s="25">
        <f>IF(PROGRAM1_STAFF[[#This Row],[Type]]="Employee",Reference!G$6,IF(OR(PROGRAM1_STAFF[[#This Row],[Type]]="Contractor",PROGRAM1_STAFF[[#This Row],[Type]]="SOW"),Reference!G$7,0))</f>
        <v>0</v>
      </c>
      <c r="Q87" s="25">
        <f>IF(PROGRAM1_STAFF[[#This Row],[Type]]="Employee",Reference!H$6,IF(OR(PROGRAM1_STAFF[[#This Row],[Type]]="Contractor",PROGRAM1_STAFF[[#This Row],[Type]]="SOW"),Reference!H$7,0))</f>
        <v>0</v>
      </c>
      <c r="R87" s="25">
        <f>IF(PROGRAM1_STAFF[[#This Row],[Type]]="Employee",Reference!I$6,IF(OR(PROGRAM1_STAFF[[#This Row],[Type]]="Contractor",PROGRAM1_STAFF[[#This Row],[Type]]="SOW"),Reference!I$7,0))</f>
        <v>0</v>
      </c>
      <c r="S87" s="25">
        <f>IF(PROGRAM1_STAFF[[#This Row],[Type]]="Employee",Reference!J$6,IF(OR(PROGRAM1_STAFF[[#This Row],[Type]]="Contractor",PROGRAM1_STAFF[[#This Row],[Type]]="SOW"),Reference!J$7,0))</f>
        <v>0</v>
      </c>
      <c r="T87" s="25">
        <f>IF(PROGRAM1_STAFF[[#This Row],[Type]]="Employee",Reference!K$6,IF(OR(PROGRAM1_STAFF[[#This Row],[Type]]="Contractor",PROGRAM1_STAFF[[#This Row],[Type]]="SOW"),Reference!K$7,0))</f>
        <v>0</v>
      </c>
      <c r="U87" s="25">
        <f>IF(PROGRAM1_STAFF[[#This Row],[Type]]="Employee",Reference!L$6,IF(OR(PROGRAM1_STAFF[[#This Row],[Type]]="Contractor",PROGRAM1_STAFF[[#This Row],[Type]]="SOW"),Reference!L$7,0))</f>
        <v>0</v>
      </c>
      <c r="V87" s="25">
        <f>IF(PROGRAM1_STAFF[[#This Row],[Type]]="Employee",Reference!M$6,IF(OR(PROGRAM1_STAFF[[#This Row],[Type]]="Contractor",PROGRAM1_STAFF[[#This Row],[Type]]="SOW"),Reference!M$7,0))</f>
        <v>0</v>
      </c>
      <c r="W87" s="25">
        <f>IF(PROGRAM1_STAFF[[#This Row],[Type]]="Employee",Reference!N$6,IF(OR(PROGRAM1_STAFF[[#This Row],[Type]]="Contractor",PROGRAM1_STAFF[[#This Row],[Type]]="SOW"),Reference!N$7,0))</f>
        <v>0</v>
      </c>
      <c r="X87" s="25">
        <f>IF(PROGRAM1_STAFF[[#This Row],[Type]]="Employee",Reference!O$6,IF(OR(PROGRAM1_STAFF[[#This Row],[Type]]="Contractor",PROGRAM1_STAFF[[#This Row],[Type]]="SOW"),Reference!O$7,0))</f>
        <v>0</v>
      </c>
      <c r="Y87" s="129">
        <f>SUM(PROGRAM1_STAFF[[#This Row],[Jan-26]:[Dec-26]])</f>
        <v>0</v>
      </c>
      <c r="Z87" s="7">
        <f>PROGRAM1_STAFF[[#This Row],[Rate]]*PROGRAM1_STAFF[[#This Row],[Total Hours]]</f>
        <v>0</v>
      </c>
      <c r="AA87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87" s="24" t="str" cm="1">
        <f t="array" ref="AB87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87" s="24" t="str" cm="1">
        <f t="array" ref="AC87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87" s="24" t="str" cm="1">
        <f t="array" ref="AD87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87" s="24" t="str" cm="1">
        <f t="array" ref="AE87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87" s="24" t="str" cm="1">
        <f t="array" ref="AF87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87" s="24" t="str" cm="1">
        <f t="array" ref="AG87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87" s="24" t="str" cm="1">
        <f t="array" ref="AH87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87" s="24" t="str" cm="1">
        <f t="array" ref="AI87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87" s="24" t="str" cm="1">
        <f t="array" ref="AJ87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87" s="24" t="str" cm="1">
        <f t="array" ref="AK87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87" s="24" t="str" cm="1">
        <f t="array" ref="AL87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88" spans="1:38" x14ac:dyDescent="0.25">
      <c r="A88" s="8" t="str">
        <f t="shared" si="3"/>
        <v>Program 1</v>
      </c>
      <c r="B88"/>
      <c r="C88"/>
      <c r="D88" s="24"/>
      <c r="E88" s="24"/>
      <c r="F88"/>
      <c r="G88"/>
      <c r="H88"/>
      <c r="I88" s="29"/>
      <c r="J88" s="29"/>
      <c r="K88"/>
      <c r="L88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88" s="25">
        <f>IF(PROGRAM1_STAFF[[#This Row],[Type]]="Employee",Reference!D$6,IF(OR(PROGRAM1_STAFF[[#This Row],[Type]]="Contractor",PROGRAM1_STAFF[[#This Row],[Type]]="SOW"),Reference!D$7,0))</f>
        <v>0</v>
      </c>
      <c r="N88" s="25">
        <f>IF(PROGRAM1_STAFF[[#This Row],[Type]]="Employee",Reference!E$6,IF(OR(PROGRAM1_STAFF[[#This Row],[Type]]="Contractor",PROGRAM1_STAFF[[#This Row],[Type]]="SOW"),Reference!E$7,0))</f>
        <v>0</v>
      </c>
      <c r="O88" s="25">
        <f>IF(PROGRAM1_STAFF[[#This Row],[Type]]="Employee",Reference!F$6,IF(OR(PROGRAM1_STAFF[[#This Row],[Type]]="Contractor",PROGRAM1_STAFF[[#This Row],[Type]]="SOW"),Reference!F$7,0))</f>
        <v>0</v>
      </c>
      <c r="P88" s="25">
        <f>IF(PROGRAM1_STAFF[[#This Row],[Type]]="Employee",Reference!G$6,IF(OR(PROGRAM1_STAFF[[#This Row],[Type]]="Contractor",PROGRAM1_STAFF[[#This Row],[Type]]="SOW"),Reference!G$7,0))</f>
        <v>0</v>
      </c>
      <c r="Q88" s="25">
        <f>IF(PROGRAM1_STAFF[[#This Row],[Type]]="Employee",Reference!H$6,IF(OR(PROGRAM1_STAFF[[#This Row],[Type]]="Contractor",PROGRAM1_STAFF[[#This Row],[Type]]="SOW"),Reference!H$7,0))</f>
        <v>0</v>
      </c>
      <c r="R88" s="25">
        <f>IF(PROGRAM1_STAFF[[#This Row],[Type]]="Employee",Reference!I$6,IF(OR(PROGRAM1_STAFF[[#This Row],[Type]]="Contractor",PROGRAM1_STAFF[[#This Row],[Type]]="SOW"),Reference!I$7,0))</f>
        <v>0</v>
      </c>
      <c r="S88" s="25">
        <f>IF(PROGRAM1_STAFF[[#This Row],[Type]]="Employee",Reference!J$6,IF(OR(PROGRAM1_STAFF[[#This Row],[Type]]="Contractor",PROGRAM1_STAFF[[#This Row],[Type]]="SOW"),Reference!J$7,0))</f>
        <v>0</v>
      </c>
      <c r="T88" s="25">
        <f>IF(PROGRAM1_STAFF[[#This Row],[Type]]="Employee",Reference!K$6,IF(OR(PROGRAM1_STAFF[[#This Row],[Type]]="Contractor",PROGRAM1_STAFF[[#This Row],[Type]]="SOW"),Reference!K$7,0))</f>
        <v>0</v>
      </c>
      <c r="U88" s="25">
        <f>IF(PROGRAM1_STAFF[[#This Row],[Type]]="Employee",Reference!L$6,IF(OR(PROGRAM1_STAFF[[#This Row],[Type]]="Contractor",PROGRAM1_STAFF[[#This Row],[Type]]="SOW"),Reference!L$7,0))</f>
        <v>0</v>
      </c>
      <c r="V88" s="25">
        <f>IF(PROGRAM1_STAFF[[#This Row],[Type]]="Employee",Reference!M$6,IF(OR(PROGRAM1_STAFF[[#This Row],[Type]]="Contractor",PROGRAM1_STAFF[[#This Row],[Type]]="SOW"),Reference!M$7,0))</f>
        <v>0</v>
      </c>
      <c r="W88" s="25">
        <f>IF(PROGRAM1_STAFF[[#This Row],[Type]]="Employee",Reference!N$6,IF(OR(PROGRAM1_STAFF[[#This Row],[Type]]="Contractor",PROGRAM1_STAFF[[#This Row],[Type]]="SOW"),Reference!N$7,0))</f>
        <v>0</v>
      </c>
      <c r="X88" s="25">
        <f>IF(PROGRAM1_STAFF[[#This Row],[Type]]="Employee",Reference!O$6,IF(OR(PROGRAM1_STAFF[[#This Row],[Type]]="Contractor",PROGRAM1_STAFF[[#This Row],[Type]]="SOW"),Reference!O$7,0))</f>
        <v>0</v>
      </c>
      <c r="Y88" s="129">
        <f>SUM(PROGRAM1_STAFF[[#This Row],[Jan-26]:[Dec-26]])</f>
        <v>0</v>
      </c>
      <c r="Z88" s="7">
        <f>PROGRAM1_STAFF[[#This Row],[Rate]]*PROGRAM1_STAFF[[#This Row],[Total Hours]]</f>
        <v>0</v>
      </c>
      <c r="AA88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88" s="24" t="str" cm="1">
        <f t="array" ref="AB88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88" s="24" t="str" cm="1">
        <f t="array" ref="AC88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88" s="24" t="str" cm="1">
        <f t="array" ref="AD88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88" s="24" t="str" cm="1">
        <f t="array" ref="AE88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88" s="24" t="str" cm="1">
        <f t="array" ref="AF88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88" s="24" t="str" cm="1">
        <f t="array" ref="AG88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88" s="24" t="str" cm="1">
        <f t="array" ref="AH88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88" s="24" t="str" cm="1">
        <f t="array" ref="AI88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88" s="24" t="str" cm="1">
        <f t="array" ref="AJ88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88" s="24" t="str" cm="1">
        <f t="array" ref="AK88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88" s="24" t="str" cm="1">
        <f t="array" ref="AL88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89" spans="1:38" x14ac:dyDescent="0.25">
      <c r="A89" s="8" t="str">
        <f t="shared" si="3"/>
        <v>Program 1</v>
      </c>
      <c r="B89"/>
      <c r="C89"/>
      <c r="D89" s="24"/>
      <c r="E89" s="24"/>
      <c r="F89"/>
      <c r="G89"/>
      <c r="H89"/>
      <c r="I89" s="29"/>
      <c r="J89" s="29"/>
      <c r="K89"/>
      <c r="L89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89" s="25">
        <f>IF(PROGRAM1_STAFF[[#This Row],[Type]]="Employee",Reference!D$6,IF(OR(PROGRAM1_STAFF[[#This Row],[Type]]="Contractor",PROGRAM1_STAFF[[#This Row],[Type]]="SOW"),Reference!D$7,0))</f>
        <v>0</v>
      </c>
      <c r="N89" s="25">
        <f>IF(PROGRAM1_STAFF[[#This Row],[Type]]="Employee",Reference!E$6,IF(OR(PROGRAM1_STAFF[[#This Row],[Type]]="Contractor",PROGRAM1_STAFF[[#This Row],[Type]]="SOW"),Reference!E$7,0))</f>
        <v>0</v>
      </c>
      <c r="O89" s="25">
        <f>IF(PROGRAM1_STAFF[[#This Row],[Type]]="Employee",Reference!F$6,IF(OR(PROGRAM1_STAFF[[#This Row],[Type]]="Contractor",PROGRAM1_STAFF[[#This Row],[Type]]="SOW"),Reference!F$7,0))</f>
        <v>0</v>
      </c>
      <c r="P89" s="25">
        <f>IF(PROGRAM1_STAFF[[#This Row],[Type]]="Employee",Reference!G$6,IF(OR(PROGRAM1_STAFF[[#This Row],[Type]]="Contractor",PROGRAM1_STAFF[[#This Row],[Type]]="SOW"),Reference!G$7,0))</f>
        <v>0</v>
      </c>
      <c r="Q89" s="25">
        <f>IF(PROGRAM1_STAFF[[#This Row],[Type]]="Employee",Reference!H$6,IF(OR(PROGRAM1_STAFF[[#This Row],[Type]]="Contractor",PROGRAM1_STAFF[[#This Row],[Type]]="SOW"),Reference!H$7,0))</f>
        <v>0</v>
      </c>
      <c r="R89" s="25">
        <f>IF(PROGRAM1_STAFF[[#This Row],[Type]]="Employee",Reference!I$6,IF(OR(PROGRAM1_STAFF[[#This Row],[Type]]="Contractor",PROGRAM1_STAFF[[#This Row],[Type]]="SOW"),Reference!I$7,0))</f>
        <v>0</v>
      </c>
      <c r="S89" s="25">
        <f>IF(PROGRAM1_STAFF[[#This Row],[Type]]="Employee",Reference!J$6,IF(OR(PROGRAM1_STAFF[[#This Row],[Type]]="Contractor",PROGRAM1_STAFF[[#This Row],[Type]]="SOW"),Reference!J$7,0))</f>
        <v>0</v>
      </c>
      <c r="T89" s="25">
        <f>IF(PROGRAM1_STAFF[[#This Row],[Type]]="Employee",Reference!K$6,IF(OR(PROGRAM1_STAFF[[#This Row],[Type]]="Contractor",PROGRAM1_STAFF[[#This Row],[Type]]="SOW"),Reference!K$7,0))</f>
        <v>0</v>
      </c>
      <c r="U89" s="25">
        <f>IF(PROGRAM1_STAFF[[#This Row],[Type]]="Employee",Reference!L$6,IF(OR(PROGRAM1_STAFF[[#This Row],[Type]]="Contractor",PROGRAM1_STAFF[[#This Row],[Type]]="SOW"),Reference!L$7,0))</f>
        <v>0</v>
      </c>
      <c r="V89" s="25">
        <f>IF(PROGRAM1_STAFF[[#This Row],[Type]]="Employee",Reference!M$6,IF(OR(PROGRAM1_STAFF[[#This Row],[Type]]="Contractor",PROGRAM1_STAFF[[#This Row],[Type]]="SOW"),Reference!M$7,0))</f>
        <v>0</v>
      </c>
      <c r="W89" s="25">
        <f>IF(PROGRAM1_STAFF[[#This Row],[Type]]="Employee",Reference!N$6,IF(OR(PROGRAM1_STAFF[[#This Row],[Type]]="Contractor",PROGRAM1_STAFF[[#This Row],[Type]]="SOW"),Reference!N$7,0))</f>
        <v>0</v>
      </c>
      <c r="X89" s="25">
        <f>IF(PROGRAM1_STAFF[[#This Row],[Type]]="Employee",Reference!O$6,IF(OR(PROGRAM1_STAFF[[#This Row],[Type]]="Contractor",PROGRAM1_STAFF[[#This Row],[Type]]="SOW"),Reference!O$7,0))</f>
        <v>0</v>
      </c>
      <c r="Y89" s="129">
        <f>SUM(PROGRAM1_STAFF[[#This Row],[Jan-26]:[Dec-26]])</f>
        <v>0</v>
      </c>
      <c r="Z89" s="7">
        <f>PROGRAM1_STAFF[[#This Row],[Rate]]*PROGRAM1_STAFF[[#This Row],[Total Hours]]</f>
        <v>0</v>
      </c>
      <c r="AA89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89" s="24" t="str" cm="1">
        <f t="array" ref="AB89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89" s="24" t="str" cm="1">
        <f t="array" ref="AC89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89" s="24" t="str" cm="1">
        <f t="array" ref="AD89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89" s="24" t="str" cm="1">
        <f t="array" ref="AE89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89" s="24" t="str" cm="1">
        <f t="array" ref="AF89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89" s="24" t="str" cm="1">
        <f t="array" ref="AG89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89" s="24" t="str" cm="1">
        <f t="array" ref="AH89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89" s="24" t="str" cm="1">
        <f t="array" ref="AI89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89" s="24" t="str" cm="1">
        <f t="array" ref="AJ89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89" s="24" t="str" cm="1">
        <f t="array" ref="AK89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89" s="24" t="str" cm="1">
        <f t="array" ref="AL89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90" spans="1:38" x14ac:dyDescent="0.25">
      <c r="A90" s="8" t="str">
        <f t="shared" si="3"/>
        <v>Program 1</v>
      </c>
      <c r="B90"/>
      <c r="C90"/>
      <c r="D90" s="24"/>
      <c r="E90" s="24"/>
      <c r="F90"/>
      <c r="G90"/>
      <c r="H90"/>
      <c r="I90" s="29"/>
      <c r="J90" s="29"/>
      <c r="K90"/>
      <c r="L90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90" s="25">
        <f>IF(PROGRAM1_STAFF[[#This Row],[Type]]="Employee",Reference!D$6,IF(OR(PROGRAM1_STAFF[[#This Row],[Type]]="Contractor",PROGRAM1_STAFF[[#This Row],[Type]]="SOW"),Reference!D$7,0))</f>
        <v>0</v>
      </c>
      <c r="N90" s="25">
        <f>IF(PROGRAM1_STAFF[[#This Row],[Type]]="Employee",Reference!E$6,IF(OR(PROGRAM1_STAFF[[#This Row],[Type]]="Contractor",PROGRAM1_STAFF[[#This Row],[Type]]="SOW"),Reference!E$7,0))</f>
        <v>0</v>
      </c>
      <c r="O90" s="25">
        <f>IF(PROGRAM1_STAFF[[#This Row],[Type]]="Employee",Reference!F$6,IF(OR(PROGRAM1_STAFF[[#This Row],[Type]]="Contractor",PROGRAM1_STAFF[[#This Row],[Type]]="SOW"),Reference!F$7,0))</f>
        <v>0</v>
      </c>
      <c r="P90" s="25">
        <f>IF(PROGRAM1_STAFF[[#This Row],[Type]]="Employee",Reference!G$6,IF(OR(PROGRAM1_STAFF[[#This Row],[Type]]="Contractor",PROGRAM1_STAFF[[#This Row],[Type]]="SOW"),Reference!G$7,0))</f>
        <v>0</v>
      </c>
      <c r="Q90" s="25">
        <f>IF(PROGRAM1_STAFF[[#This Row],[Type]]="Employee",Reference!H$6,IF(OR(PROGRAM1_STAFF[[#This Row],[Type]]="Contractor",PROGRAM1_STAFF[[#This Row],[Type]]="SOW"),Reference!H$7,0))</f>
        <v>0</v>
      </c>
      <c r="R90" s="25">
        <f>IF(PROGRAM1_STAFF[[#This Row],[Type]]="Employee",Reference!I$6,IF(OR(PROGRAM1_STAFF[[#This Row],[Type]]="Contractor",PROGRAM1_STAFF[[#This Row],[Type]]="SOW"),Reference!I$7,0))</f>
        <v>0</v>
      </c>
      <c r="S90" s="25">
        <f>IF(PROGRAM1_STAFF[[#This Row],[Type]]="Employee",Reference!J$6,IF(OR(PROGRAM1_STAFF[[#This Row],[Type]]="Contractor",PROGRAM1_STAFF[[#This Row],[Type]]="SOW"),Reference!J$7,0))</f>
        <v>0</v>
      </c>
      <c r="T90" s="25">
        <f>IF(PROGRAM1_STAFF[[#This Row],[Type]]="Employee",Reference!K$6,IF(OR(PROGRAM1_STAFF[[#This Row],[Type]]="Contractor",PROGRAM1_STAFF[[#This Row],[Type]]="SOW"),Reference!K$7,0))</f>
        <v>0</v>
      </c>
      <c r="U90" s="25">
        <f>IF(PROGRAM1_STAFF[[#This Row],[Type]]="Employee",Reference!L$6,IF(OR(PROGRAM1_STAFF[[#This Row],[Type]]="Contractor",PROGRAM1_STAFF[[#This Row],[Type]]="SOW"),Reference!L$7,0))</f>
        <v>0</v>
      </c>
      <c r="V90" s="25">
        <f>IF(PROGRAM1_STAFF[[#This Row],[Type]]="Employee",Reference!M$6,IF(OR(PROGRAM1_STAFF[[#This Row],[Type]]="Contractor",PROGRAM1_STAFF[[#This Row],[Type]]="SOW"),Reference!M$7,0))</f>
        <v>0</v>
      </c>
      <c r="W90" s="25">
        <f>IF(PROGRAM1_STAFF[[#This Row],[Type]]="Employee",Reference!N$6,IF(OR(PROGRAM1_STAFF[[#This Row],[Type]]="Contractor",PROGRAM1_STAFF[[#This Row],[Type]]="SOW"),Reference!N$7,0))</f>
        <v>0</v>
      </c>
      <c r="X90" s="25">
        <f>IF(PROGRAM1_STAFF[[#This Row],[Type]]="Employee",Reference!O$6,IF(OR(PROGRAM1_STAFF[[#This Row],[Type]]="Contractor",PROGRAM1_STAFF[[#This Row],[Type]]="SOW"),Reference!O$7,0))</f>
        <v>0</v>
      </c>
      <c r="Y90" s="129">
        <f>SUM(PROGRAM1_STAFF[[#This Row],[Jan-26]:[Dec-26]])</f>
        <v>0</v>
      </c>
      <c r="Z90" s="7">
        <f>PROGRAM1_STAFF[[#This Row],[Rate]]*PROGRAM1_STAFF[[#This Row],[Total Hours]]</f>
        <v>0</v>
      </c>
      <c r="AA90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90" s="24" t="str" cm="1">
        <f t="array" ref="AB90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90" s="24" t="str" cm="1">
        <f t="array" ref="AC90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90" s="24" t="str" cm="1">
        <f t="array" ref="AD90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90" s="24" t="str" cm="1">
        <f t="array" ref="AE90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90" s="24" t="str" cm="1">
        <f t="array" ref="AF90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90" s="24" t="str" cm="1">
        <f t="array" ref="AG90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90" s="24" t="str" cm="1">
        <f t="array" ref="AH90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90" s="24" t="str" cm="1">
        <f t="array" ref="AI90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90" s="24" t="str" cm="1">
        <f t="array" ref="AJ90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90" s="24" t="str" cm="1">
        <f t="array" ref="AK90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90" s="24" t="str" cm="1">
        <f t="array" ref="AL90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91" spans="1:38" x14ac:dyDescent="0.25">
      <c r="A91" s="8" t="str">
        <f t="shared" si="3"/>
        <v>Program 1</v>
      </c>
      <c r="B91"/>
      <c r="C91"/>
      <c r="D91" s="24"/>
      <c r="E91" s="24"/>
      <c r="F91"/>
      <c r="G91"/>
      <c r="H91"/>
      <c r="I91" s="29"/>
      <c r="J91" s="29"/>
      <c r="K91"/>
      <c r="L91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91" s="25">
        <f>IF(PROGRAM1_STAFF[[#This Row],[Type]]="Employee",Reference!D$6,IF(OR(PROGRAM1_STAFF[[#This Row],[Type]]="Contractor",PROGRAM1_STAFF[[#This Row],[Type]]="SOW"),Reference!D$7,0))</f>
        <v>0</v>
      </c>
      <c r="N91" s="25">
        <f>IF(PROGRAM1_STAFF[[#This Row],[Type]]="Employee",Reference!E$6,IF(OR(PROGRAM1_STAFF[[#This Row],[Type]]="Contractor",PROGRAM1_STAFF[[#This Row],[Type]]="SOW"),Reference!E$7,0))</f>
        <v>0</v>
      </c>
      <c r="O91" s="25">
        <f>IF(PROGRAM1_STAFF[[#This Row],[Type]]="Employee",Reference!F$6,IF(OR(PROGRAM1_STAFF[[#This Row],[Type]]="Contractor",PROGRAM1_STAFF[[#This Row],[Type]]="SOW"),Reference!F$7,0))</f>
        <v>0</v>
      </c>
      <c r="P91" s="25">
        <f>IF(PROGRAM1_STAFF[[#This Row],[Type]]="Employee",Reference!G$6,IF(OR(PROGRAM1_STAFF[[#This Row],[Type]]="Contractor",PROGRAM1_STAFF[[#This Row],[Type]]="SOW"),Reference!G$7,0))</f>
        <v>0</v>
      </c>
      <c r="Q91" s="25">
        <f>IF(PROGRAM1_STAFF[[#This Row],[Type]]="Employee",Reference!H$6,IF(OR(PROGRAM1_STAFF[[#This Row],[Type]]="Contractor",PROGRAM1_STAFF[[#This Row],[Type]]="SOW"),Reference!H$7,0))</f>
        <v>0</v>
      </c>
      <c r="R91" s="25">
        <f>IF(PROGRAM1_STAFF[[#This Row],[Type]]="Employee",Reference!I$6,IF(OR(PROGRAM1_STAFF[[#This Row],[Type]]="Contractor",PROGRAM1_STAFF[[#This Row],[Type]]="SOW"),Reference!I$7,0))</f>
        <v>0</v>
      </c>
      <c r="S91" s="25">
        <f>IF(PROGRAM1_STAFF[[#This Row],[Type]]="Employee",Reference!J$6,IF(OR(PROGRAM1_STAFF[[#This Row],[Type]]="Contractor",PROGRAM1_STAFF[[#This Row],[Type]]="SOW"),Reference!J$7,0))</f>
        <v>0</v>
      </c>
      <c r="T91" s="25">
        <f>IF(PROGRAM1_STAFF[[#This Row],[Type]]="Employee",Reference!K$6,IF(OR(PROGRAM1_STAFF[[#This Row],[Type]]="Contractor",PROGRAM1_STAFF[[#This Row],[Type]]="SOW"),Reference!K$7,0))</f>
        <v>0</v>
      </c>
      <c r="U91" s="25">
        <f>IF(PROGRAM1_STAFF[[#This Row],[Type]]="Employee",Reference!L$6,IF(OR(PROGRAM1_STAFF[[#This Row],[Type]]="Contractor",PROGRAM1_STAFF[[#This Row],[Type]]="SOW"),Reference!L$7,0))</f>
        <v>0</v>
      </c>
      <c r="V91" s="25">
        <f>IF(PROGRAM1_STAFF[[#This Row],[Type]]="Employee",Reference!M$6,IF(OR(PROGRAM1_STAFF[[#This Row],[Type]]="Contractor",PROGRAM1_STAFF[[#This Row],[Type]]="SOW"),Reference!M$7,0))</f>
        <v>0</v>
      </c>
      <c r="W91" s="25">
        <f>IF(PROGRAM1_STAFF[[#This Row],[Type]]="Employee",Reference!N$6,IF(OR(PROGRAM1_STAFF[[#This Row],[Type]]="Contractor",PROGRAM1_STAFF[[#This Row],[Type]]="SOW"),Reference!N$7,0))</f>
        <v>0</v>
      </c>
      <c r="X91" s="25">
        <f>IF(PROGRAM1_STAFF[[#This Row],[Type]]="Employee",Reference!O$6,IF(OR(PROGRAM1_STAFF[[#This Row],[Type]]="Contractor",PROGRAM1_STAFF[[#This Row],[Type]]="SOW"),Reference!O$7,0))</f>
        <v>0</v>
      </c>
      <c r="Y91" s="129">
        <f>SUM(PROGRAM1_STAFF[[#This Row],[Jan-26]:[Dec-26]])</f>
        <v>0</v>
      </c>
      <c r="Z91" s="7">
        <f>PROGRAM1_STAFF[[#This Row],[Rate]]*PROGRAM1_STAFF[[#This Row],[Total Hours]]</f>
        <v>0</v>
      </c>
      <c r="AA91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91" s="24" t="str" cm="1">
        <f t="array" ref="AB91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91" s="24" t="str" cm="1">
        <f t="array" ref="AC91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91" s="24" t="str" cm="1">
        <f t="array" ref="AD91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91" s="24" t="str" cm="1">
        <f t="array" ref="AE91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91" s="24" t="str" cm="1">
        <f t="array" ref="AF91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91" s="24" t="str" cm="1">
        <f t="array" ref="AG91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91" s="24" t="str" cm="1">
        <f t="array" ref="AH91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91" s="24" t="str" cm="1">
        <f t="array" ref="AI91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91" s="24" t="str" cm="1">
        <f t="array" ref="AJ91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91" s="24" t="str" cm="1">
        <f t="array" ref="AK91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91" s="24" t="str" cm="1">
        <f t="array" ref="AL91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92" spans="1:38" x14ac:dyDescent="0.25">
      <c r="A92" s="8" t="str">
        <f t="shared" si="3"/>
        <v>Program 1</v>
      </c>
      <c r="B92"/>
      <c r="C92"/>
      <c r="D92" s="24"/>
      <c r="E92" s="24"/>
      <c r="F92"/>
      <c r="G92"/>
      <c r="H92"/>
      <c r="I92" s="29"/>
      <c r="J92" s="29"/>
      <c r="K92"/>
      <c r="L92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92" s="25">
        <f>IF(PROGRAM1_STAFF[[#This Row],[Type]]="Employee",Reference!D$6,IF(OR(PROGRAM1_STAFF[[#This Row],[Type]]="Contractor",PROGRAM1_STAFF[[#This Row],[Type]]="SOW"),Reference!D$7,0))</f>
        <v>0</v>
      </c>
      <c r="N92" s="25">
        <f>IF(PROGRAM1_STAFF[[#This Row],[Type]]="Employee",Reference!E$6,IF(OR(PROGRAM1_STAFF[[#This Row],[Type]]="Contractor",PROGRAM1_STAFF[[#This Row],[Type]]="SOW"),Reference!E$7,0))</f>
        <v>0</v>
      </c>
      <c r="O92" s="25">
        <f>IF(PROGRAM1_STAFF[[#This Row],[Type]]="Employee",Reference!F$6,IF(OR(PROGRAM1_STAFF[[#This Row],[Type]]="Contractor",PROGRAM1_STAFF[[#This Row],[Type]]="SOW"),Reference!F$7,0))</f>
        <v>0</v>
      </c>
      <c r="P92" s="25">
        <f>IF(PROGRAM1_STAFF[[#This Row],[Type]]="Employee",Reference!G$6,IF(OR(PROGRAM1_STAFF[[#This Row],[Type]]="Contractor",PROGRAM1_STAFF[[#This Row],[Type]]="SOW"),Reference!G$7,0))</f>
        <v>0</v>
      </c>
      <c r="Q92" s="25">
        <f>IF(PROGRAM1_STAFF[[#This Row],[Type]]="Employee",Reference!H$6,IF(OR(PROGRAM1_STAFF[[#This Row],[Type]]="Contractor",PROGRAM1_STAFF[[#This Row],[Type]]="SOW"),Reference!H$7,0))</f>
        <v>0</v>
      </c>
      <c r="R92" s="25">
        <f>IF(PROGRAM1_STAFF[[#This Row],[Type]]="Employee",Reference!I$6,IF(OR(PROGRAM1_STAFF[[#This Row],[Type]]="Contractor",PROGRAM1_STAFF[[#This Row],[Type]]="SOW"),Reference!I$7,0))</f>
        <v>0</v>
      </c>
      <c r="S92" s="25">
        <f>IF(PROGRAM1_STAFF[[#This Row],[Type]]="Employee",Reference!J$6,IF(OR(PROGRAM1_STAFF[[#This Row],[Type]]="Contractor",PROGRAM1_STAFF[[#This Row],[Type]]="SOW"),Reference!J$7,0))</f>
        <v>0</v>
      </c>
      <c r="T92" s="25">
        <f>IF(PROGRAM1_STAFF[[#This Row],[Type]]="Employee",Reference!K$6,IF(OR(PROGRAM1_STAFF[[#This Row],[Type]]="Contractor",PROGRAM1_STAFF[[#This Row],[Type]]="SOW"),Reference!K$7,0))</f>
        <v>0</v>
      </c>
      <c r="U92" s="25">
        <f>IF(PROGRAM1_STAFF[[#This Row],[Type]]="Employee",Reference!L$6,IF(OR(PROGRAM1_STAFF[[#This Row],[Type]]="Contractor",PROGRAM1_STAFF[[#This Row],[Type]]="SOW"),Reference!L$7,0))</f>
        <v>0</v>
      </c>
      <c r="V92" s="25">
        <f>IF(PROGRAM1_STAFF[[#This Row],[Type]]="Employee",Reference!M$6,IF(OR(PROGRAM1_STAFF[[#This Row],[Type]]="Contractor",PROGRAM1_STAFF[[#This Row],[Type]]="SOW"),Reference!M$7,0))</f>
        <v>0</v>
      </c>
      <c r="W92" s="25">
        <f>IF(PROGRAM1_STAFF[[#This Row],[Type]]="Employee",Reference!N$6,IF(OR(PROGRAM1_STAFF[[#This Row],[Type]]="Contractor",PROGRAM1_STAFF[[#This Row],[Type]]="SOW"),Reference!N$7,0))</f>
        <v>0</v>
      </c>
      <c r="X92" s="25">
        <f>IF(PROGRAM1_STAFF[[#This Row],[Type]]="Employee",Reference!O$6,IF(OR(PROGRAM1_STAFF[[#This Row],[Type]]="Contractor",PROGRAM1_STAFF[[#This Row],[Type]]="SOW"),Reference!O$7,0))</f>
        <v>0</v>
      </c>
      <c r="Y92" s="129">
        <f>SUM(PROGRAM1_STAFF[[#This Row],[Jan-26]:[Dec-26]])</f>
        <v>0</v>
      </c>
      <c r="Z92" s="7">
        <f>PROGRAM1_STAFF[[#This Row],[Rate]]*PROGRAM1_STAFF[[#This Row],[Total Hours]]</f>
        <v>0</v>
      </c>
      <c r="AA92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92" s="24" t="str" cm="1">
        <f t="array" ref="AB92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92" s="24" t="str" cm="1">
        <f t="array" ref="AC92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92" s="24" t="str" cm="1">
        <f t="array" ref="AD92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92" s="24" t="str" cm="1">
        <f t="array" ref="AE92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92" s="24" t="str" cm="1">
        <f t="array" ref="AF92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92" s="24" t="str" cm="1">
        <f t="array" ref="AG92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92" s="24" t="str" cm="1">
        <f t="array" ref="AH92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92" s="24" t="str" cm="1">
        <f t="array" ref="AI92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92" s="24" t="str" cm="1">
        <f t="array" ref="AJ92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92" s="24" t="str" cm="1">
        <f t="array" ref="AK92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92" s="24" t="str" cm="1">
        <f t="array" ref="AL92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93" spans="1:38" x14ac:dyDescent="0.25">
      <c r="A93" s="8" t="str">
        <f t="shared" ref="A93:A103" si="4">$B$1</f>
        <v>Program 1</v>
      </c>
      <c r="B93"/>
      <c r="C93"/>
      <c r="D93" s="24"/>
      <c r="E93" s="24"/>
      <c r="F93"/>
      <c r="G93"/>
      <c r="H93"/>
      <c r="I93" s="29"/>
      <c r="J93" s="29"/>
      <c r="K93"/>
      <c r="L93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93" s="25">
        <f>IF(PROGRAM1_STAFF[[#This Row],[Type]]="Employee",Reference!D$6,IF(OR(PROGRAM1_STAFF[[#This Row],[Type]]="Contractor",PROGRAM1_STAFF[[#This Row],[Type]]="SOW"),Reference!D$7,0))</f>
        <v>0</v>
      </c>
      <c r="N93" s="25">
        <f>IF(PROGRAM1_STAFF[[#This Row],[Type]]="Employee",Reference!E$6,IF(OR(PROGRAM1_STAFF[[#This Row],[Type]]="Contractor",PROGRAM1_STAFF[[#This Row],[Type]]="SOW"),Reference!E$7,0))</f>
        <v>0</v>
      </c>
      <c r="O93" s="25">
        <f>IF(PROGRAM1_STAFF[[#This Row],[Type]]="Employee",Reference!F$6,IF(OR(PROGRAM1_STAFF[[#This Row],[Type]]="Contractor",PROGRAM1_STAFF[[#This Row],[Type]]="SOW"),Reference!F$7,0))</f>
        <v>0</v>
      </c>
      <c r="P93" s="25">
        <f>IF(PROGRAM1_STAFF[[#This Row],[Type]]="Employee",Reference!G$6,IF(OR(PROGRAM1_STAFF[[#This Row],[Type]]="Contractor",PROGRAM1_STAFF[[#This Row],[Type]]="SOW"),Reference!G$7,0))</f>
        <v>0</v>
      </c>
      <c r="Q93" s="25">
        <f>IF(PROGRAM1_STAFF[[#This Row],[Type]]="Employee",Reference!H$6,IF(OR(PROGRAM1_STAFF[[#This Row],[Type]]="Contractor",PROGRAM1_STAFF[[#This Row],[Type]]="SOW"),Reference!H$7,0))</f>
        <v>0</v>
      </c>
      <c r="R93" s="25">
        <f>IF(PROGRAM1_STAFF[[#This Row],[Type]]="Employee",Reference!I$6,IF(OR(PROGRAM1_STAFF[[#This Row],[Type]]="Contractor",PROGRAM1_STAFF[[#This Row],[Type]]="SOW"),Reference!I$7,0))</f>
        <v>0</v>
      </c>
      <c r="S93" s="25">
        <f>IF(PROGRAM1_STAFF[[#This Row],[Type]]="Employee",Reference!J$6,IF(OR(PROGRAM1_STAFF[[#This Row],[Type]]="Contractor",PROGRAM1_STAFF[[#This Row],[Type]]="SOW"),Reference!J$7,0))</f>
        <v>0</v>
      </c>
      <c r="T93" s="25">
        <f>IF(PROGRAM1_STAFF[[#This Row],[Type]]="Employee",Reference!K$6,IF(OR(PROGRAM1_STAFF[[#This Row],[Type]]="Contractor",PROGRAM1_STAFF[[#This Row],[Type]]="SOW"),Reference!K$7,0))</f>
        <v>0</v>
      </c>
      <c r="U93" s="25">
        <f>IF(PROGRAM1_STAFF[[#This Row],[Type]]="Employee",Reference!L$6,IF(OR(PROGRAM1_STAFF[[#This Row],[Type]]="Contractor",PROGRAM1_STAFF[[#This Row],[Type]]="SOW"),Reference!L$7,0))</f>
        <v>0</v>
      </c>
      <c r="V93" s="25">
        <f>IF(PROGRAM1_STAFF[[#This Row],[Type]]="Employee",Reference!M$6,IF(OR(PROGRAM1_STAFF[[#This Row],[Type]]="Contractor",PROGRAM1_STAFF[[#This Row],[Type]]="SOW"),Reference!M$7,0))</f>
        <v>0</v>
      </c>
      <c r="W93" s="25">
        <f>IF(PROGRAM1_STAFF[[#This Row],[Type]]="Employee",Reference!N$6,IF(OR(PROGRAM1_STAFF[[#This Row],[Type]]="Contractor",PROGRAM1_STAFF[[#This Row],[Type]]="SOW"),Reference!N$7,0))</f>
        <v>0</v>
      </c>
      <c r="X93" s="25">
        <f>IF(PROGRAM1_STAFF[[#This Row],[Type]]="Employee",Reference!O$6,IF(OR(PROGRAM1_STAFF[[#This Row],[Type]]="Contractor",PROGRAM1_STAFF[[#This Row],[Type]]="SOW"),Reference!O$7,0))</f>
        <v>0</v>
      </c>
      <c r="Y93" s="129">
        <f>SUM(PROGRAM1_STAFF[[#This Row],[Jan-26]:[Dec-26]])</f>
        <v>0</v>
      </c>
      <c r="Z93" s="7">
        <f>PROGRAM1_STAFF[[#This Row],[Rate]]*PROGRAM1_STAFF[[#This Row],[Total Hours]]</f>
        <v>0</v>
      </c>
      <c r="AA93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93" s="24" t="str" cm="1">
        <f t="array" ref="AB93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93" s="24" t="str" cm="1">
        <f t="array" ref="AC93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93" s="24" t="str" cm="1">
        <f t="array" ref="AD93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93" s="24" t="str" cm="1">
        <f t="array" ref="AE93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93" s="24" t="str" cm="1">
        <f t="array" ref="AF93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93" s="24" t="str" cm="1">
        <f t="array" ref="AG93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93" s="24" t="str" cm="1">
        <f t="array" ref="AH93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93" s="24" t="str" cm="1">
        <f t="array" ref="AI93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93" s="24" t="str" cm="1">
        <f t="array" ref="AJ93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93" s="24" t="str" cm="1">
        <f t="array" ref="AK93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93" s="24" t="str" cm="1">
        <f t="array" ref="AL93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94" spans="1:38" x14ac:dyDescent="0.25">
      <c r="A94" s="8" t="str">
        <f t="shared" si="4"/>
        <v>Program 1</v>
      </c>
      <c r="B94"/>
      <c r="C94"/>
      <c r="D94" s="24"/>
      <c r="E94" s="24"/>
      <c r="F94"/>
      <c r="G94"/>
      <c r="H94"/>
      <c r="I94" s="29"/>
      <c r="J94" s="29"/>
      <c r="K94"/>
      <c r="L94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94" s="25">
        <f>IF(PROGRAM1_STAFF[[#This Row],[Type]]="Employee",Reference!D$6,IF(OR(PROGRAM1_STAFF[[#This Row],[Type]]="Contractor",PROGRAM1_STAFF[[#This Row],[Type]]="SOW"),Reference!D$7,0))</f>
        <v>0</v>
      </c>
      <c r="N94" s="25">
        <f>IF(PROGRAM1_STAFF[[#This Row],[Type]]="Employee",Reference!E$6,IF(OR(PROGRAM1_STAFF[[#This Row],[Type]]="Contractor",PROGRAM1_STAFF[[#This Row],[Type]]="SOW"),Reference!E$7,0))</f>
        <v>0</v>
      </c>
      <c r="O94" s="25">
        <f>IF(PROGRAM1_STAFF[[#This Row],[Type]]="Employee",Reference!F$6,IF(OR(PROGRAM1_STAFF[[#This Row],[Type]]="Contractor",PROGRAM1_STAFF[[#This Row],[Type]]="SOW"),Reference!F$7,0))</f>
        <v>0</v>
      </c>
      <c r="P94" s="25">
        <f>IF(PROGRAM1_STAFF[[#This Row],[Type]]="Employee",Reference!G$6,IF(OR(PROGRAM1_STAFF[[#This Row],[Type]]="Contractor",PROGRAM1_STAFF[[#This Row],[Type]]="SOW"),Reference!G$7,0))</f>
        <v>0</v>
      </c>
      <c r="Q94" s="25">
        <f>IF(PROGRAM1_STAFF[[#This Row],[Type]]="Employee",Reference!H$6,IF(OR(PROGRAM1_STAFF[[#This Row],[Type]]="Contractor",PROGRAM1_STAFF[[#This Row],[Type]]="SOW"),Reference!H$7,0))</f>
        <v>0</v>
      </c>
      <c r="R94" s="25">
        <f>IF(PROGRAM1_STAFF[[#This Row],[Type]]="Employee",Reference!I$6,IF(OR(PROGRAM1_STAFF[[#This Row],[Type]]="Contractor",PROGRAM1_STAFF[[#This Row],[Type]]="SOW"),Reference!I$7,0))</f>
        <v>0</v>
      </c>
      <c r="S94" s="25">
        <f>IF(PROGRAM1_STAFF[[#This Row],[Type]]="Employee",Reference!J$6,IF(OR(PROGRAM1_STAFF[[#This Row],[Type]]="Contractor",PROGRAM1_STAFF[[#This Row],[Type]]="SOW"),Reference!J$7,0))</f>
        <v>0</v>
      </c>
      <c r="T94" s="25">
        <f>IF(PROGRAM1_STAFF[[#This Row],[Type]]="Employee",Reference!K$6,IF(OR(PROGRAM1_STAFF[[#This Row],[Type]]="Contractor",PROGRAM1_STAFF[[#This Row],[Type]]="SOW"),Reference!K$7,0))</f>
        <v>0</v>
      </c>
      <c r="U94" s="25">
        <f>IF(PROGRAM1_STAFF[[#This Row],[Type]]="Employee",Reference!L$6,IF(OR(PROGRAM1_STAFF[[#This Row],[Type]]="Contractor",PROGRAM1_STAFF[[#This Row],[Type]]="SOW"),Reference!L$7,0))</f>
        <v>0</v>
      </c>
      <c r="V94" s="25">
        <f>IF(PROGRAM1_STAFF[[#This Row],[Type]]="Employee",Reference!M$6,IF(OR(PROGRAM1_STAFF[[#This Row],[Type]]="Contractor",PROGRAM1_STAFF[[#This Row],[Type]]="SOW"),Reference!M$7,0))</f>
        <v>0</v>
      </c>
      <c r="W94" s="25">
        <f>IF(PROGRAM1_STAFF[[#This Row],[Type]]="Employee",Reference!N$6,IF(OR(PROGRAM1_STAFF[[#This Row],[Type]]="Contractor",PROGRAM1_STAFF[[#This Row],[Type]]="SOW"),Reference!N$7,0))</f>
        <v>0</v>
      </c>
      <c r="X94" s="25">
        <f>IF(PROGRAM1_STAFF[[#This Row],[Type]]="Employee",Reference!O$6,IF(OR(PROGRAM1_STAFF[[#This Row],[Type]]="Contractor",PROGRAM1_STAFF[[#This Row],[Type]]="SOW"),Reference!O$7,0))</f>
        <v>0</v>
      </c>
      <c r="Y94" s="129">
        <f>SUM(PROGRAM1_STAFF[[#This Row],[Jan-26]:[Dec-26]])</f>
        <v>0</v>
      </c>
      <c r="Z94" s="7">
        <f>PROGRAM1_STAFF[[#This Row],[Rate]]*PROGRAM1_STAFF[[#This Row],[Total Hours]]</f>
        <v>0</v>
      </c>
      <c r="AA94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94" s="24" t="str" cm="1">
        <f t="array" ref="AB94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94" s="24" t="str" cm="1">
        <f t="array" ref="AC94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94" s="24" t="str" cm="1">
        <f t="array" ref="AD94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94" s="24" t="str" cm="1">
        <f t="array" ref="AE94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94" s="24" t="str" cm="1">
        <f t="array" ref="AF94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94" s="24" t="str" cm="1">
        <f t="array" ref="AG94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94" s="24" t="str" cm="1">
        <f t="array" ref="AH94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94" s="24" t="str" cm="1">
        <f t="array" ref="AI94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94" s="24" t="str" cm="1">
        <f t="array" ref="AJ94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94" s="24" t="str" cm="1">
        <f t="array" ref="AK94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94" s="24" t="str" cm="1">
        <f t="array" ref="AL94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95" spans="1:38" x14ac:dyDescent="0.25">
      <c r="A95" s="8" t="str">
        <f t="shared" si="4"/>
        <v>Program 1</v>
      </c>
      <c r="B95"/>
      <c r="C95"/>
      <c r="D95" s="24"/>
      <c r="E95" s="24"/>
      <c r="F95"/>
      <c r="G95"/>
      <c r="H95"/>
      <c r="I95" s="29"/>
      <c r="J95" s="29"/>
      <c r="K95"/>
      <c r="L95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95" s="25">
        <f>IF(PROGRAM1_STAFF[[#This Row],[Type]]="Employee",Reference!D$6,IF(OR(PROGRAM1_STAFF[[#This Row],[Type]]="Contractor",PROGRAM1_STAFF[[#This Row],[Type]]="SOW"),Reference!D$7,0))</f>
        <v>0</v>
      </c>
      <c r="N95" s="25">
        <f>IF(PROGRAM1_STAFF[[#This Row],[Type]]="Employee",Reference!E$6,IF(OR(PROGRAM1_STAFF[[#This Row],[Type]]="Contractor",PROGRAM1_STAFF[[#This Row],[Type]]="SOW"),Reference!E$7,0))</f>
        <v>0</v>
      </c>
      <c r="O95" s="25">
        <f>IF(PROGRAM1_STAFF[[#This Row],[Type]]="Employee",Reference!F$6,IF(OR(PROGRAM1_STAFF[[#This Row],[Type]]="Contractor",PROGRAM1_STAFF[[#This Row],[Type]]="SOW"),Reference!F$7,0))</f>
        <v>0</v>
      </c>
      <c r="P95" s="25">
        <f>IF(PROGRAM1_STAFF[[#This Row],[Type]]="Employee",Reference!G$6,IF(OR(PROGRAM1_STAFF[[#This Row],[Type]]="Contractor",PROGRAM1_STAFF[[#This Row],[Type]]="SOW"),Reference!G$7,0))</f>
        <v>0</v>
      </c>
      <c r="Q95" s="25">
        <f>IF(PROGRAM1_STAFF[[#This Row],[Type]]="Employee",Reference!H$6,IF(OR(PROGRAM1_STAFF[[#This Row],[Type]]="Contractor",PROGRAM1_STAFF[[#This Row],[Type]]="SOW"),Reference!H$7,0))</f>
        <v>0</v>
      </c>
      <c r="R95" s="25">
        <f>IF(PROGRAM1_STAFF[[#This Row],[Type]]="Employee",Reference!I$6,IF(OR(PROGRAM1_STAFF[[#This Row],[Type]]="Contractor",PROGRAM1_STAFF[[#This Row],[Type]]="SOW"),Reference!I$7,0))</f>
        <v>0</v>
      </c>
      <c r="S95" s="25">
        <f>IF(PROGRAM1_STAFF[[#This Row],[Type]]="Employee",Reference!J$6,IF(OR(PROGRAM1_STAFF[[#This Row],[Type]]="Contractor",PROGRAM1_STAFF[[#This Row],[Type]]="SOW"),Reference!J$7,0))</f>
        <v>0</v>
      </c>
      <c r="T95" s="25">
        <f>IF(PROGRAM1_STAFF[[#This Row],[Type]]="Employee",Reference!K$6,IF(OR(PROGRAM1_STAFF[[#This Row],[Type]]="Contractor",PROGRAM1_STAFF[[#This Row],[Type]]="SOW"),Reference!K$7,0))</f>
        <v>0</v>
      </c>
      <c r="U95" s="25">
        <f>IF(PROGRAM1_STAFF[[#This Row],[Type]]="Employee",Reference!L$6,IF(OR(PROGRAM1_STAFF[[#This Row],[Type]]="Contractor",PROGRAM1_STAFF[[#This Row],[Type]]="SOW"),Reference!L$7,0))</f>
        <v>0</v>
      </c>
      <c r="V95" s="25">
        <f>IF(PROGRAM1_STAFF[[#This Row],[Type]]="Employee",Reference!M$6,IF(OR(PROGRAM1_STAFF[[#This Row],[Type]]="Contractor",PROGRAM1_STAFF[[#This Row],[Type]]="SOW"),Reference!M$7,0))</f>
        <v>0</v>
      </c>
      <c r="W95" s="25">
        <f>IF(PROGRAM1_STAFF[[#This Row],[Type]]="Employee",Reference!N$6,IF(OR(PROGRAM1_STAFF[[#This Row],[Type]]="Contractor",PROGRAM1_STAFF[[#This Row],[Type]]="SOW"),Reference!N$7,0))</f>
        <v>0</v>
      </c>
      <c r="X95" s="25">
        <f>IF(PROGRAM1_STAFF[[#This Row],[Type]]="Employee",Reference!O$6,IF(OR(PROGRAM1_STAFF[[#This Row],[Type]]="Contractor",PROGRAM1_STAFF[[#This Row],[Type]]="SOW"),Reference!O$7,0))</f>
        <v>0</v>
      </c>
      <c r="Y95" s="129">
        <f>SUM(PROGRAM1_STAFF[[#This Row],[Jan-26]:[Dec-26]])</f>
        <v>0</v>
      </c>
      <c r="Z95" s="7">
        <f>PROGRAM1_STAFF[[#This Row],[Rate]]*PROGRAM1_STAFF[[#This Row],[Total Hours]]</f>
        <v>0</v>
      </c>
      <c r="AA95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95" s="24" t="str" cm="1">
        <f t="array" ref="AB95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95" s="24" t="str" cm="1">
        <f t="array" ref="AC95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95" s="24" t="str" cm="1">
        <f t="array" ref="AD95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95" s="24" t="str" cm="1">
        <f t="array" ref="AE95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95" s="24" t="str" cm="1">
        <f t="array" ref="AF95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95" s="24" t="str" cm="1">
        <f t="array" ref="AG95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95" s="24" t="str" cm="1">
        <f t="array" ref="AH95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95" s="24" t="str" cm="1">
        <f t="array" ref="AI95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95" s="24" t="str" cm="1">
        <f t="array" ref="AJ95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95" s="24" t="str" cm="1">
        <f t="array" ref="AK95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95" s="24" t="str" cm="1">
        <f t="array" ref="AL95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96" spans="1:38" x14ac:dyDescent="0.25">
      <c r="A96" s="8" t="str">
        <f t="shared" si="4"/>
        <v>Program 1</v>
      </c>
      <c r="B96"/>
      <c r="C96"/>
      <c r="D96" s="24"/>
      <c r="E96" s="24"/>
      <c r="F96"/>
      <c r="G96"/>
      <c r="H96"/>
      <c r="I96" s="29"/>
      <c r="J96" s="29"/>
      <c r="K96"/>
      <c r="L96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96" s="25">
        <f>IF(PROGRAM1_STAFF[[#This Row],[Type]]="Employee",Reference!D$6,IF(OR(PROGRAM1_STAFF[[#This Row],[Type]]="Contractor",PROGRAM1_STAFF[[#This Row],[Type]]="SOW"),Reference!D$7,0))</f>
        <v>0</v>
      </c>
      <c r="N96" s="25">
        <f>IF(PROGRAM1_STAFF[[#This Row],[Type]]="Employee",Reference!E$6,IF(OR(PROGRAM1_STAFF[[#This Row],[Type]]="Contractor",PROGRAM1_STAFF[[#This Row],[Type]]="SOW"),Reference!E$7,0))</f>
        <v>0</v>
      </c>
      <c r="O96" s="25">
        <f>IF(PROGRAM1_STAFF[[#This Row],[Type]]="Employee",Reference!F$6,IF(OR(PROGRAM1_STAFF[[#This Row],[Type]]="Contractor",PROGRAM1_STAFF[[#This Row],[Type]]="SOW"),Reference!F$7,0))</f>
        <v>0</v>
      </c>
      <c r="P96" s="25">
        <f>IF(PROGRAM1_STAFF[[#This Row],[Type]]="Employee",Reference!G$6,IF(OR(PROGRAM1_STAFF[[#This Row],[Type]]="Contractor",PROGRAM1_STAFF[[#This Row],[Type]]="SOW"),Reference!G$7,0))</f>
        <v>0</v>
      </c>
      <c r="Q96" s="25">
        <f>IF(PROGRAM1_STAFF[[#This Row],[Type]]="Employee",Reference!H$6,IF(OR(PROGRAM1_STAFF[[#This Row],[Type]]="Contractor",PROGRAM1_STAFF[[#This Row],[Type]]="SOW"),Reference!H$7,0))</f>
        <v>0</v>
      </c>
      <c r="R96" s="25">
        <f>IF(PROGRAM1_STAFF[[#This Row],[Type]]="Employee",Reference!I$6,IF(OR(PROGRAM1_STAFF[[#This Row],[Type]]="Contractor",PROGRAM1_STAFF[[#This Row],[Type]]="SOW"),Reference!I$7,0))</f>
        <v>0</v>
      </c>
      <c r="S96" s="25">
        <f>IF(PROGRAM1_STAFF[[#This Row],[Type]]="Employee",Reference!J$6,IF(OR(PROGRAM1_STAFF[[#This Row],[Type]]="Contractor",PROGRAM1_STAFF[[#This Row],[Type]]="SOW"),Reference!J$7,0))</f>
        <v>0</v>
      </c>
      <c r="T96" s="25">
        <f>IF(PROGRAM1_STAFF[[#This Row],[Type]]="Employee",Reference!K$6,IF(OR(PROGRAM1_STAFF[[#This Row],[Type]]="Contractor",PROGRAM1_STAFF[[#This Row],[Type]]="SOW"),Reference!K$7,0))</f>
        <v>0</v>
      </c>
      <c r="U96" s="25">
        <f>IF(PROGRAM1_STAFF[[#This Row],[Type]]="Employee",Reference!L$6,IF(OR(PROGRAM1_STAFF[[#This Row],[Type]]="Contractor",PROGRAM1_STAFF[[#This Row],[Type]]="SOW"),Reference!L$7,0))</f>
        <v>0</v>
      </c>
      <c r="V96" s="25">
        <f>IF(PROGRAM1_STAFF[[#This Row],[Type]]="Employee",Reference!M$6,IF(OR(PROGRAM1_STAFF[[#This Row],[Type]]="Contractor",PROGRAM1_STAFF[[#This Row],[Type]]="SOW"),Reference!M$7,0))</f>
        <v>0</v>
      </c>
      <c r="W96" s="25">
        <f>IF(PROGRAM1_STAFF[[#This Row],[Type]]="Employee",Reference!N$6,IF(OR(PROGRAM1_STAFF[[#This Row],[Type]]="Contractor",PROGRAM1_STAFF[[#This Row],[Type]]="SOW"),Reference!N$7,0))</f>
        <v>0</v>
      </c>
      <c r="X96" s="25">
        <f>IF(PROGRAM1_STAFF[[#This Row],[Type]]="Employee",Reference!O$6,IF(OR(PROGRAM1_STAFF[[#This Row],[Type]]="Contractor",PROGRAM1_STAFF[[#This Row],[Type]]="SOW"),Reference!O$7,0))</f>
        <v>0</v>
      </c>
      <c r="Y96" s="129">
        <f>SUM(PROGRAM1_STAFF[[#This Row],[Jan-26]:[Dec-26]])</f>
        <v>0</v>
      </c>
      <c r="Z96" s="7">
        <f>PROGRAM1_STAFF[[#This Row],[Rate]]*PROGRAM1_STAFF[[#This Row],[Total Hours]]</f>
        <v>0</v>
      </c>
      <c r="AA96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96" s="24" t="str" cm="1">
        <f t="array" ref="AB96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96" s="24" t="str" cm="1">
        <f t="array" ref="AC96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96" s="24" t="str" cm="1">
        <f t="array" ref="AD96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96" s="24" t="str" cm="1">
        <f t="array" ref="AE96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96" s="24" t="str" cm="1">
        <f t="array" ref="AF96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96" s="24" t="str" cm="1">
        <f t="array" ref="AG96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96" s="24" t="str" cm="1">
        <f t="array" ref="AH96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96" s="24" t="str" cm="1">
        <f t="array" ref="AI96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96" s="24" t="str" cm="1">
        <f t="array" ref="AJ96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96" s="24" t="str" cm="1">
        <f t="array" ref="AK96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96" s="24" t="str" cm="1">
        <f t="array" ref="AL96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97" spans="1:38" x14ac:dyDescent="0.25">
      <c r="A97" s="8" t="str">
        <f t="shared" si="4"/>
        <v>Program 1</v>
      </c>
      <c r="B97"/>
      <c r="C97"/>
      <c r="D97" s="24"/>
      <c r="E97" s="24"/>
      <c r="F97"/>
      <c r="G97"/>
      <c r="H97"/>
      <c r="I97" s="29"/>
      <c r="J97" s="29"/>
      <c r="K97"/>
      <c r="L97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97" s="25">
        <f>IF(PROGRAM1_STAFF[[#This Row],[Type]]="Employee",Reference!D$6,IF(OR(PROGRAM1_STAFF[[#This Row],[Type]]="Contractor",PROGRAM1_STAFF[[#This Row],[Type]]="SOW"),Reference!D$7,0))</f>
        <v>0</v>
      </c>
      <c r="N97" s="25">
        <f>IF(PROGRAM1_STAFF[[#This Row],[Type]]="Employee",Reference!E$6,IF(OR(PROGRAM1_STAFF[[#This Row],[Type]]="Contractor",PROGRAM1_STAFF[[#This Row],[Type]]="SOW"),Reference!E$7,0))</f>
        <v>0</v>
      </c>
      <c r="O97" s="25">
        <f>IF(PROGRAM1_STAFF[[#This Row],[Type]]="Employee",Reference!F$6,IF(OR(PROGRAM1_STAFF[[#This Row],[Type]]="Contractor",PROGRAM1_STAFF[[#This Row],[Type]]="SOW"),Reference!F$7,0))</f>
        <v>0</v>
      </c>
      <c r="P97" s="25">
        <f>IF(PROGRAM1_STAFF[[#This Row],[Type]]="Employee",Reference!G$6,IF(OR(PROGRAM1_STAFF[[#This Row],[Type]]="Contractor",PROGRAM1_STAFF[[#This Row],[Type]]="SOW"),Reference!G$7,0))</f>
        <v>0</v>
      </c>
      <c r="Q97" s="25">
        <f>IF(PROGRAM1_STAFF[[#This Row],[Type]]="Employee",Reference!H$6,IF(OR(PROGRAM1_STAFF[[#This Row],[Type]]="Contractor",PROGRAM1_STAFF[[#This Row],[Type]]="SOW"),Reference!H$7,0))</f>
        <v>0</v>
      </c>
      <c r="R97" s="25">
        <f>IF(PROGRAM1_STAFF[[#This Row],[Type]]="Employee",Reference!I$6,IF(OR(PROGRAM1_STAFF[[#This Row],[Type]]="Contractor",PROGRAM1_STAFF[[#This Row],[Type]]="SOW"),Reference!I$7,0))</f>
        <v>0</v>
      </c>
      <c r="S97" s="25">
        <f>IF(PROGRAM1_STAFF[[#This Row],[Type]]="Employee",Reference!J$6,IF(OR(PROGRAM1_STAFF[[#This Row],[Type]]="Contractor",PROGRAM1_STAFF[[#This Row],[Type]]="SOW"),Reference!J$7,0))</f>
        <v>0</v>
      </c>
      <c r="T97" s="25">
        <f>IF(PROGRAM1_STAFF[[#This Row],[Type]]="Employee",Reference!K$6,IF(OR(PROGRAM1_STAFF[[#This Row],[Type]]="Contractor",PROGRAM1_STAFF[[#This Row],[Type]]="SOW"),Reference!K$7,0))</f>
        <v>0</v>
      </c>
      <c r="U97" s="25">
        <f>IF(PROGRAM1_STAFF[[#This Row],[Type]]="Employee",Reference!L$6,IF(OR(PROGRAM1_STAFF[[#This Row],[Type]]="Contractor",PROGRAM1_STAFF[[#This Row],[Type]]="SOW"),Reference!L$7,0))</f>
        <v>0</v>
      </c>
      <c r="V97" s="25">
        <f>IF(PROGRAM1_STAFF[[#This Row],[Type]]="Employee",Reference!M$6,IF(OR(PROGRAM1_STAFF[[#This Row],[Type]]="Contractor",PROGRAM1_STAFF[[#This Row],[Type]]="SOW"),Reference!M$7,0))</f>
        <v>0</v>
      </c>
      <c r="W97" s="25">
        <f>IF(PROGRAM1_STAFF[[#This Row],[Type]]="Employee",Reference!N$6,IF(OR(PROGRAM1_STAFF[[#This Row],[Type]]="Contractor",PROGRAM1_STAFF[[#This Row],[Type]]="SOW"),Reference!N$7,0))</f>
        <v>0</v>
      </c>
      <c r="X97" s="25">
        <f>IF(PROGRAM1_STAFF[[#This Row],[Type]]="Employee",Reference!O$6,IF(OR(PROGRAM1_STAFF[[#This Row],[Type]]="Contractor",PROGRAM1_STAFF[[#This Row],[Type]]="SOW"),Reference!O$7,0))</f>
        <v>0</v>
      </c>
      <c r="Y97" s="129">
        <f>SUM(PROGRAM1_STAFF[[#This Row],[Jan-26]:[Dec-26]])</f>
        <v>0</v>
      </c>
      <c r="Z97" s="7">
        <f>PROGRAM1_STAFF[[#This Row],[Rate]]*PROGRAM1_STAFF[[#This Row],[Total Hours]]</f>
        <v>0</v>
      </c>
      <c r="AA97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97" s="24" t="str" cm="1">
        <f t="array" ref="AB97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97" s="24" t="str" cm="1">
        <f t="array" ref="AC97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97" s="24" t="str" cm="1">
        <f t="array" ref="AD97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97" s="24" t="str" cm="1">
        <f t="array" ref="AE97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97" s="24" t="str" cm="1">
        <f t="array" ref="AF97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97" s="24" t="str" cm="1">
        <f t="array" ref="AG97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97" s="24" t="str" cm="1">
        <f t="array" ref="AH97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97" s="24" t="str" cm="1">
        <f t="array" ref="AI97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97" s="24" t="str" cm="1">
        <f t="array" ref="AJ97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97" s="24" t="str" cm="1">
        <f t="array" ref="AK97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97" s="24" t="str" cm="1">
        <f t="array" ref="AL97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98" spans="1:38" x14ac:dyDescent="0.25">
      <c r="A98" s="8" t="str">
        <f t="shared" si="4"/>
        <v>Program 1</v>
      </c>
      <c r="B98"/>
      <c r="C98"/>
      <c r="D98" s="24"/>
      <c r="E98" s="24"/>
      <c r="F98"/>
      <c r="G98"/>
      <c r="H98"/>
      <c r="I98" s="29"/>
      <c r="J98" s="29"/>
      <c r="K98"/>
      <c r="L98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98" s="25">
        <f>IF(PROGRAM1_STAFF[[#This Row],[Type]]="Employee",Reference!D$6,IF(OR(PROGRAM1_STAFF[[#This Row],[Type]]="Contractor",PROGRAM1_STAFF[[#This Row],[Type]]="SOW"),Reference!D$7,0))</f>
        <v>0</v>
      </c>
      <c r="N98" s="25">
        <f>IF(PROGRAM1_STAFF[[#This Row],[Type]]="Employee",Reference!E$6,IF(OR(PROGRAM1_STAFF[[#This Row],[Type]]="Contractor",PROGRAM1_STAFF[[#This Row],[Type]]="SOW"),Reference!E$7,0))</f>
        <v>0</v>
      </c>
      <c r="O98" s="25">
        <f>IF(PROGRAM1_STAFF[[#This Row],[Type]]="Employee",Reference!F$6,IF(OR(PROGRAM1_STAFF[[#This Row],[Type]]="Contractor",PROGRAM1_STAFF[[#This Row],[Type]]="SOW"),Reference!F$7,0))</f>
        <v>0</v>
      </c>
      <c r="P98" s="25">
        <f>IF(PROGRAM1_STAFF[[#This Row],[Type]]="Employee",Reference!G$6,IF(OR(PROGRAM1_STAFF[[#This Row],[Type]]="Contractor",PROGRAM1_STAFF[[#This Row],[Type]]="SOW"),Reference!G$7,0))</f>
        <v>0</v>
      </c>
      <c r="Q98" s="25">
        <f>IF(PROGRAM1_STAFF[[#This Row],[Type]]="Employee",Reference!H$6,IF(OR(PROGRAM1_STAFF[[#This Row],[Type]]="Contractor",PROGRAM1_STAFF[[#This Row],[Type]]="SOW"),Reference!H$7,0))</f>
        <v>0</v>
      </c>
      <c r="R98" s="25">
        <f>IF(PROGRAM1_STAFF[[#This Row],[Type]]="Employee",Reference!I$6,IF(OR(PROGRAM1_STAFF[[#This Row],[Type]]="Contractor",PROGRAM1_STAFF[[#This Row],[Type]]="SOW"),Reference!I$7,0))</f>
        <v>0</v>
      </c>
      <c r="S98" s="25">
        <f>IF(PROGRAM1_STAFF[[#This Row],[Type]]="Employee",Reference!J$6,IF(OR(PROGRAM1_STAFF[[#This Row],[Type]]="Contractor",PROGRAM1_STAFF[[#This Row],[Type]]="SOW"),Reference!J$7,0))</f>
        <v>0</v>
      </c>
      <c r="T98" s="25">
        <f>IF(PROGRAM1_STAFF[[#This Row],[Type]]="Employee",Reference!K$6,IF(OR(PROGRAM1_STAFF[[#This Row],[Type]]="Contractor",PROGRAM1_STAFF[[#This Row],[Type]]="SOW"),Reference!K$7,0))</f>
        <v>0</v>
      </c>
      <c r="U98" s="25">
        <f>IF(PROGRAM1_STAFF[[#This Row],[Type]]="Employee",Reference!L$6,IF(OR(PROGRAM1_STAFF[[#This Row],[Type]]="Contractor",PROGRAM1_STAFF[[#This Row],[Type]]="SOW"),Reference!L$7,0))</f>
        <v>0</v>
      </c>
      <c r="V98" s="25">
        <f>IF(PROGRAM1_STAFF[[#This Row],[Type]]="Employee",Reference!M$6,IF(OR(PROGRAM1_STAFF[[#This Row],[Type]]="Contractor",PROGRAM1_STAFF[[#This Row],[Type]]="SOW"),Reference!M$7,0))</f>
        <v>0</v>
      </c>
      <c r="W98" s="25">
        <f>IF(PROGRAM1_STAFF[[#This Row],[Type]]="Employee",Reference!N$6,IF(OR(PROGRAM1_STAFF[[#This Row],[Type]]="Contractor",PROGRAM1_STAFF[[#This Row],[Type]]="SOW"),Reference!N$7,0))</f>
        <v>0</v>
      </c>
      <c r="X98" s="25">
        <f>IF(PROGRAM1_STAFF[[#This Row],[Type]]="Employee",Reference!O$6,IF(OR(PROGRAM1_STAFF[[#This Row],[Type]]="Contractor",PROGRAM1_STAFF[[#This Row],[Type]]="SOW"),Reference!O$7,0))</f>
        <v>0</v>
      </c>
      <c r="Y98" s="129">
        <f>SUM(PROGRAM1_STAFF[[#This Row],[Jan-26]:[Dec-26]])</f>
        <v>0</v>
      </c>
      <c r="Z98" s="7">
        <f>PROGRAM1_STAFF[[#This Row],[Rate]]*PROGRAM1_STAFF[[#This Row],[Total Hours]]</f>
        <v>0</v>
      </c>
      <c r="AA98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98" s="24" t="str" cm="1">
        <f t="array" ref="AB98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98" s="24" t="str" cm="1">
        <f t="array" ref="AC98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98" s="24" t="str" cm="1">
        <f t="array" ref="AD98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98" s="24" t="str" cm="1">
        <f t="array" ref="AE98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98" s="24" t="str" cm="1">
        <f t="array" ref="AF98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98" s="24" t="str" cm="1">
        <f t="array" ref="AG98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98" s="24" t="str" cm="1">
        <f t="array" ref="AH98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98" s="24" t="str" cm="1">
        <f t="array" ref="AI98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98" s="24" t="str" cm="1">
        <f t="array" ref="AJ98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98" s="24" t="str" cm="1">
        <f t="array" ref="AK98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98" s="24" t="str" cm="1">
        <f t="array" ref="AL98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99" spans="1:38" x14ac:dyDescent="0.25">
      <c r="A99" s="8" t="str">
        <f t="shared" si="4"/>
        <v>Program 1</v>
      </c>
      <c r="B99"/>
      <c r="C99"/>
      <c r="D99" s="24"/>
      <c r="E99" s="24"/>
      <c r="F99"/>
      <c r="G99"/>
      <c r="H99"/>
      <c r="I99" s="29"/>
      <c r="J99" s="29"/>
      <c r="K99"/>
      <c r="L99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99" s="25">
        <f>IF(PROGRAM1_STAFF[[#This Row],[Type]]="Employee",Reference!D$6,IF(OR(PROGRAM1_STAFF[[#This Row],[Type]]="Contractor",PROGRAM1_STAFF[[#This Row],[Type]]="SOW"),Reference!D$7,0))</f>
        <v>0</v>
      </c>
      <c r="N99" s="25">
        <f>IF(PROGRAM1_STAFF[[#This Row],[Type]]="Employee",Reference!E$6,IF(OR(PROGRAM1_STAFF[[#This Row],[Type]]="Contractor",PROGRAM1_STAFF[[#This Row],[Type]]="SOW"),Reference!E$7,0))</f>
        <v>0</v>
      </c>
      <c r="O99" s="25">
        <f>IF(PROGRAM1_STAFF[[#This Row],[Type]]="Employee",Reference!F$6,IF(OR(PROGRAM1_STAFF[[#This Row],[Type]]="Contractor",PROGRAM1_STAFF[[#This Row],[Type]]="SOW"),Reference!F$7,0))</f>
        <v>0</v>
      </c>
      <c r="P99" s="25">
        <f>IF(PROGRAM1_STAFF[[#This Row],[Type]]="Employee",Reference!G$6,IF(OR(PROGRAM1_STAFF[[#This Row],[Type]]="Contractor",PROGRAM1_STAFF[[#This Row],[Type]]="SOW"),Reference!G$7,0))</f>
        <v>0</v>
      </c>
      <c r="Q99" s="25">
        <f>IF(PROGRAM1_STAFF[[#This Row],[Type]]="Employee",Reference!H$6,IF(OR(PROGRAM1_STAFF[[#This Row],[Type]]="Contractor",PROGRAM1_STAFF[[#This Row],[Type]]="SOW"),Reference!H$7,0))</f>
        <v>0</v>
      </c>
      <c r="R99" s="25">
        <f>IF(PROGRAM1_STAFF[[#This Row],[Type]]="Employee",Reference!I$6,IF(OR(PROGRAM1_STAFF[[#This Row],[Type]]="Contractor",PROGRAM1_STAFF[[#This Row],[Type]]="SOW"),Reference!I$7,0))</f>
        <v>0</v>
      </c>
      <c r="S99" s="25">
        <f>IF(PROGRAM1_STAFF[[#This Row],[Type]]="Employee",Reference!J$6,IF(OR(PROGRAM1_STAFF[[#This Row],[Type]]="Contractor",PROGRAM1_STAFF[[#This Row],[Type]]="SOW"),Reference!J$7,0))</f>
        <v>0</v>
      </c>
      <c r="T99" s="25">
        <f>IF(PROGRAM1_STAFF[[#This Row],[Type]]="Employee",Reference!K$6,IF(OR(PROGRAM1_STAFF[[#This Row],[Type]]="Contractor",PROGRAM1_STAFF[[#This Row],[Type]]="SOW"),Reference!K$7,0))</f>
        <v>0</v>
      </c>
      <c r="U99" s="25">
        <f>IF(PROGRAM1_STAFF[[#This Row],[Type]]="Employee",Reference!L$6,IF(OR(PROGRAM1_STAFF[[#This Row],[Type]]="Contractor",PROGRAM1_STAFF[[#This Row],[Type]]="SOW"),Reference!L$7,0))</f>
        <v>0</v>
      </c>
      <c r="V99" s="25">
        <f>IF(PROGRAM1_STAFF[[#This Row],[Type]]="Employee",Reference!M$6,IF(OR(PROGRAM1_STAFF[[#This Row],[Type]]="Contractor",PROGRAM1_STAFF[[#This Row],[Type]]="SOW"),Reference!M$7,0))</f>
        <v>0</v>
      </c>
      <c r="W99" s="25">
        <f>IF(PROGRAM1_STAFF[[#This Row],[Type]]="Employee",Reference!N$6,IF(OR(PROGRAM1_STAFF[[#This Row],[Type]]="Contractor",PROGRAM1_STAFF[[#This Row],[Type]]="SOW"),Reference!N$7,0))</f>
        <v>0</v>
      </c>
      <c r="X99" s="25">
        <f>IF(PROGRAM1_STAFF[[#This Row],[Type]]="Employee",Reference!O$6,IF(OR(PROGRAM1_STAFF[[#This Row],[Type]]="Contractor",PROGRAM1_STAFF[[#This Row],[Type]]="SOW"),Reference!O$7,0))</f>
        <v>0</v>
      </c>
      <c r="Y99" s="129">
        <f>SUM(PROGRAM1_STAFF[[#This Row],[Jan-26]:[Dec-26]])</f>
        <v>0</v>
      </c>
      <c r="Z99" s="7">
        <f>PROGRAM1_STAFF[[#This Row],[Rate]]*PROGRAM1_STAFF[[#This Row],[Total Hours]]</f>
        <v>0</v>
      </c>
      <c r="AA99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99" s="24" t="str" cm="1">
        <f t="array" ref="AB99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99" s="24" t="str" cm="1">
        <f t="array" ref="AC99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99" s="24" t="str" cm="1">
        <f t="array" ref="AD99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99" s="24" t="str" cm="1">
        <f t="array" ref="AE99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99" s="24" t="str" cm="1">
        <f t="array" ref="AF99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99" s="24" t="str" cm="1">
        <f t="array" ref="AG99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99" s="24" t="str" cm="1">
        <f t="array" ref="AH99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99" s="24" t="str" cm="1">
        <f t="array" ref="AI99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99" s="24" t="str" cm="1">
        <f t="array" ref="AJ99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99" s="24" t="str" cm="1">
        <f t="array" ref="AK99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99" s="24" t="str" cm="1">
        <f t="array" ref="AL99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100" spans="1:38" x14ac:dyDescent="0.25">
      <c r="A100" s="8" t="str">
        <f t="shared" si="4"/>
        <v>Program 1</v>
      </c>
      <c r="B100"/>
      <c r="C100"/>
      <c r="D100" s="24"/>
      <c r="E100" s="24"/>
      <c r="F100"/>
      <c r="G100"/>
      <c r="H100"/>
      <c r="I100" s="29"/>
      <c r="J100" s="29"/>
      <c r="K100"/>
      <c r="L100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100" s="25">
        <f>IF(PROGRAM1_STAFF[[#This Row],[Type]]="Employee",Reference!D$6,IF(OR(PROGRAM1_STAFF[[#This Row],[Type]]="Contractor",PROGRAM1_STAFF[[#This Row],[Type]]="SOW"),Reference!D$7,0))</f>
        <v>0</v>
      </c>
      <c r="N100" s="25">
        <f>IF(PROGRAM1_STAFF[[#This Row],[Type]]="Employee",Reference!E$6,IF(OR(PROGRAM1_STAFF[[#This Row],[Type]]="Contractor",PROGRAM1_STAFF[[#This Row],[Type]]="SOW"),Reference!E$7,0))</f>
        <v>0</v>
      </c>
      <c r="O100" s="25">
        <f>IF(PROGRAM1_STAFF[[#This Row],[Type]]="Employee",Reference!F$6,IF(OR(PROGRAM1_STAFF[[#This Row],[Type]]="Contractor",PROGRAM1_STAFF[[#This Row],[Type]]="SOW"),Reference!F$7,0))</f>
        <v>0</v>
      </c>
      <c r="P100" s="25">
        <f>IF(PROGRAM1_STAFF[[#This Row],[Type]]="Employee",Reference!G$6,IF(OR(PROGRAM1_STAFF[[#This Row],[Type]]="Contractor",PROGRAM1_STAFF[[#This Row],[Type]]="SOW"),Reference!G$7,0))</f>
        <v>0</v>
      </c>
      <c r="Q100" s="25">
        <f>IF(PROGRAM1_STAFF[[#This Row],[Type]]="Employee",Reference!H$6,IF(OR(PROGRAM1_STAFF[[#This Row],[Type]]="Contractor",PROGRAM1_STAFF[[#This Row],[Type]]="SOW"),Reference!H$7,0))</f>
        <v>0</v>
      </c>
      <c r="R100" s="25">
        <f>IF(PROGRAM1_STAFF[[#This Row],[Type]]="Employee",Reference!I$6,IF(OR(PROGRAM1_STAFF[[#This Row],[Type]]="Contractor",PROGRAM1_STAFF[[#This Row],[Type]]="SOW"),Reference!I$7,0))</f>
        <v>0</v>
      </c>
      <c r="S100" s="25">
        <f>IF(PROGRAM1_STAFF[[#This Row],[Type]]="Employee",Reference!J$6,IF(OR(PROGRAM1_STAFF[[#This Row],[Type]]="Contractor",PROGRAM1_STAFF[[#This Row],[Type]]="SOW"),Reference!J$7,0))</f>
        <v>0</v>
      </c>
      <c r="T100" s="25">
        <f>IF(PROGRAM1_STAFF[[#This Row],[Type]]="Employee",Reference!K$6,IF(OR(PROGRAM1_STAFF[[#This Row],[Type]]="Contractor",PROGRAM1_STAFF[[#This Row],[Type]]="SOW"),Reference!K$7,0))</f>
        <v>0</v>
      </c>
      <c r="U100" s="25">
        <f>IF(PROGRAM1_STAFF[[#This Row],[Type]]="Employee",Reference!L$6,IF(OR(PROGRAM1_STAFF[[#This Row],[Type]]="Contractor",PROGRAM1_STAFF[[#This Row],[Type]]="SOW"),Reference!L$7,0))</f>
        <v>0</v>
      </c>
      <c r="V100" s="25">
        <f>IF(PROGRAM1_STAFF[[#This Row],[Type]]="Employee",Reference!M$6,IF(OR(PROGRAM1_STAFF[[#This Row],[Type]]="Contractor",PROGRAM1_STAFF[[#This Row],[Type]]="SOW"),Reference!M$7,0))</f>
        <v>0</v>
      </c>
      <c r="W100" s="25">
        <f>IF(PROGRAM1_STAFF[[#This Row],[Type]]="Employee",Reference!N$6,IF(OR(PROGRAM1_STAFF[[#This Row],[Type]]="Contractor",PROGRAM1_STAFF[[#This Row],[Type]]="SOW"),Reference!N$7,0))</f>
        <v>0</v>
      </c>
      <c r="X100" s="25">
        <f>IF(PROGRAM1_STAFF[[#This Row],[Type]]="Employee",Reference!O$6,IF(OR(PROGRAM1_STAFF[[#This Row],[Type]]="Contractor",PROGRAM1_STAFF[[#This Row],[Type]]="SOW"),Reference!O$7,0))</f>
        <v>0</v>
      </c>
      <c r="Y100" s="129">
        <f>SUM(PROGRAM1_STAFF[[#This Row],[Jan-26]:[Dec-26]])</f>
        <v>0</v>
      </c>
      <c r="Z100" s="7">
        <f>PROGRAM1_STAFF[[#This Row],[Rate]]*PROGRAM1_STAFF[[#This Row],[Total Hours]]</f>
        <v>0</v>
      </c>
      <c r="AA100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100" s="24" t="str" cm="1">
        <f t="array" ref="AB100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100" s="24" t="str" cm="1">
        <f t="array" ref="AC100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100" s="24" t="str" cm="1">
        <f t="array" ref="AD100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100" s="24" t="str" cm="1">
        <f t="array" ref="AE100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100" s="24" t="str" cm="1">
        <f t="array" ref="AF100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100" s="24" t="str" cm="1">
        <f t="array" ref="AG100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100" s="24" t="str" cm="1">
        <f t="array" ref="AH100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100" s="24" t="str" cm="1">
        <f t="array" ref="AI100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100" s="24" t="str" cm="1">
        <f t="array" ref="AJ100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100" s="24" t="str" cm="1">
        <f t="array" ref="AK100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100" s="24" t="str" cm="1">
        <f t="array" ref="AL100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101" spans="1:38" x14ac:dyDescent="0.25">
      <c r="A101" s="8" t="str">
        <f t="shared" si="4"/>
        <v>Program 1</v>
      </c>
      <c r="B101"/>
      <c r="C101"/>
      <c r="D101" s="24"/>
      <c r="E101" s="24"/>
      <c r="F101"/>
      <c r="G101"/>
      <c r="H101"/>
      <c r="I101" s="29"/>
      <c r="J101" s="29"/>
      <c r="K101"/>
      <c r="L101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101" s="25">
        <f>IF(PROGRAM1_STAFF[[#This Row],[Type]]="Employee",Reference!D$6,IF(OR(PROGRAM1_STAFF[[#This Row],[Type]]="Contractor",PROGRAM1_STAFF[[#This Row],[Type]]="SOW"),Reference!D$7,0))</f>
        <v>0</v>
      </c>
      <c r="N101" s="25">
        <f>IF(PROGRAM1_STAFF[[#This Row],[Type]]="Employee",Reference!E$6,IF(OR(PROGRAM1_STAFF[[#This Row],[Type]]="Contractor",PROGRAM1_STAFF[[#This Row],[Type]]="SOW"),Reference!E$7,0))</f>
        <v>0</v>
      </c>
      <c r="O101" s="25">
        <f>IF(PROGRAM1_STAFF[[#This Row],[Type]]="Employee",Reference!F$6,IF(OR(PROGRAM1_STAFF[[#This Row],[Type]]="Contractor",PROGRAM1_STAFF[[#This Row],[Type]]="SOW"),Reference!F$7,0))</f>
        <v>0</v>
      </c>
      <c r="P101" s="25">
        <f>IF(PROGRAM1_STAFF[[#This Row],[Type]]="Employee",Reference!G$6,IF(OR(PROGRAM1_STAFF[[#This Row],[Type]]="Contractor",PROGRAM1_STAFF[[#This Row],[Type]]="SOW"),Reference!G$7,0))</f>
        <v>0</v>
      </c>
      <c r="Q101" s="25">
        <f>IF(PROGRAM1_STAFF[[#This Row],[Type]]="Employee",Reference!H$6,IF(OR(PROGRAM1_STAFF[[#This Row],[Type]]="Contractor",PROGRAM1_STAFF[[#This Row],[Type]]="SOW"),Reference!H$7,0))</f>
        <v>0</v>
      </c>
      <c r="R101" s="25">
        <f>IF(PROGRAM1_STAFF[[#This Row],[Type]]="Employee",Reference!I$6,IF(OR(PROGRAM1_STAFF[[#This Row],[Type]]="Contractor",PROGRAM1_STAFF[[#This Row],[Type]]="SOW"),Reference!I$7,0))</f>
        <v>0</v>
      </c>
      <c r="S101" s="25">
        <f>IF(PROGRAM1_STAFF[[#This Row],[Type]]="Employee",Reference!J$6,IF(OR(PROGRAM1_STAFF[[#This Row],[Type]]="Contractor",PROGRAM1_STAFF[[#This Row],[Type]]="SOW"),Reference!J$7,0))</f>
        <v>0</v>
      </c>
      <c r="T101" s="25">
        <f>IF(PROGRAM1_STAFF[[#This Row],[Type]]="Employee",Reference!K$6,IF(OR(PROGRAM1_STAFF[[#This Row],[Type]]="Contractor",PROGRAM1_STAFF[[#This Row],[Type]]="SOW"),Reference!K$7,0))</f>
        <v>0</v>
      </c>
      <c r="U101" s="25">
        <f>IF(PROGRAM1_STAFF[[#This Row],[Type]]="Employee",Reference!L$6,IF(OR(PROGRAM1_STAFF[[#This Row],[Type]]="Contractor",PROGRAM1_STAFF[[#This Row],[Type]]="SOW"),Reference!L$7,0))</f>
        <v>0</v>
      </c>
      <c r="V101" s="25">
        <f>IF(PROGRAM1_STAFF[[#This Row],[Type]]="Employee",Reference!M$6,IF(OR(PROGRAM1_STAFF[[#This Row],[Type]]="Contractor",PROGRAM1_STAFF[[#This Row],[Type]]="SOW"),Reference!M$7,0))</f>
        <v>0</v>
      </c>
      <c r="W101" s="25">
        <f>IF(PROGRAM1_STAFF[[#This Row],[Type]]="Employee",Reference!N$6,IF(OR(PROGRAM1_STAFF[[#This Row],[Type]]="Contractor",PROGRAM1_STAFF[[#This Row],[Type]]="SOW"),Reference!N$7,0))</f>
        <v>0</v>
      </c>
      <c r="X101" s="25">
        <f>IF(PROGRAM1_STAFF[[#This Row],[Type]]="Employee",Reference!O$6,IF(OR(PROGRAM1_STAFF[[#This Row],[Type]]="Contractor",PROGRAM1_STAFF[[#This Row],[Type]]="SOW"),Reference!O$7,0))</f>
        <v>0</v>
      </c>
      <c r="Y101" s="129">
        <f>SUM(PROGRAM1_STAFF[[#This Row],[Jan-26]:[Dec-26]])</f>
        <v>0</v>
      </c>
      <c r="Z101" s="7">
        <f>PROGRAM1_STAFF[[#This Row],[Rate]]*PROGRAM1_STAFF[[#This Row],[Total Hours]]</f>
        <v>0</v>
      </c>
      <c r="AA101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101" s="24" t="str" cm="1">
        <f t="array" ref="AB101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101" s="24" t="str" cm="1">
        <f t="array" ref="AC101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101" s="24" t="str" cm="1">
        <f t="array" ref="AD101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101" s="24" t="str" cm="1">
        <f t="array" ref="AE101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101" s="24" t="str" cm="1">
        <f t="array" ref="AF101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101" s="24" t="str" cm="1">
        <f t="array" ref="AG101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101" s="24" t="str" cm="1">
        <f t="array" ref="AH101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101" s="24" t="str" cm="1">
        <f t="array" ref="AI101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101" s="24" t="str" cm="1">
        <f t="array" ref="AJ101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101" s="24" t="str" cm="1">
        <f t="array" ref="AK101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101" s="24" t="str" cm="1">
        <f t="array" ref="AL101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102" spans="1:38" x14ac:dyDescent="0.25">
      <c r="A102" s="8" t="str">
        <f t="shared" si="4"/>
        <v>Program 1</v>
      </c>
      <c r="B102"/>
      <c r="C102"/>
      <c r="D102" s="24"/>
      <c r="E102" s="24"/>
      <c r="F102"/>
      <c r="G102"/>
      <c r="H102"/>
      <c r="I102" s="29"/>
      <c r="J102" s="29"/>
      <c r="K102"/>
      <c r="L102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102" s="25">
        <f>IF(PROGRAM1_STAFF[[#This Row],[Type]]="Employee",Reference!D$6,IF(OR(PROGRAM1_STAFF[[#This Row],[Type]]="Contractor",PROGRAM1_STAFF[[#This Row],[Type]]="SOW"),Reference!D$7,0))</f>
        <v>0</v>
      </c>
      <c r="N102" s="25">
        <f>IF(PROGRAM1_STAFF[[#This Row],[Type]]="Employee",Reference!E$6,IF(OR(PROGRAM1_STAFF[[#This Row],[Type]]="Contractor",PROGRAM1_STAFF[[#This Row],[Type]]="SOW"),Reference!E$7,0))</f>
        <v>0</v>
      </c>
      <c r="O102" s="25">
        <f>IF(PROGRAM1_STAFF[[#This Row],[Type]]="Employee",Reference!F$6,IF(OR(PROGRAM1_STAFF[[#This Row],[Type]]="Contractor",PROGRAM1_STAFF[[#This Row],[Type]]="SOW"),Reference!F$7,0))</f>
        <v>0</v>
      </c>
      <c r="P102" s="25">
        <f>IF(PROGRAM1_STAFF[[#This Row],[Type]]="Employee",Reference!G$6,IF(OR(PROGRAM1_STAFF[[#This Row],[Type]]="Contractor",PROGRAM1_STAFF[[#This Row],[Type]]="SOW"),Reference!G$7,0))</f>
        <v>0</v>
      </c>
      <c r="Q102" s="25">
        <f>IF(PROGRAM1_STAFF[[#This Row],[Type]]="Employee",Reference!H$6,IF(OR(PROGRAM1_STAFF[[#This Row],[Type]]="Contractor",PROGRAM1_STAFF[[#This Row],[Type]]="SOW"),Reference!H$7,0))</f>
        <v>0</v>
      </c>
      <c r="R102" s="25">
        <f>IF(PROGRAM1_STAFF[[#This Row],[Type]]="Employee",Reference!I$6,IF(OR(PROGRAM1_STAFF[[#This Row],[Type]]="Contractor",PROGRAM1_STAFF[[#This Row],[Type]]="SOW"),Reference!I$7,0))</f>
        <v>0</v>
      </c>
      <c r="S102" s="25">
        <f>IF(PROGRAM1_STAFF[[#This Row],[Type]]="Employee",Reference!J$6,IF(OR(PROGRAM1_STAFF[[#This Row],[Type]]="Contractor",PROGRAM1_STAFF[[#This Row],[Type]]="SOW"),Reference!J$7,0))</f>
        <v>0</v>
      </c>
      <c r="T102" s="25">
        <f>IF(PROGRAM1_STAFF[[#This Row],[Type]]="Employee",Reference!K$6,IF(OR(PROGRAM1_STAFF[[#This Row],[Type]]="Contractor",PROGRAM1_STAFF[[#This Row],[Type]]="SOW"),Reference!K$7,0))</f>
        <v>0</v>
      </c>
      <c r="U102" s="25">
        <f>IF(PROGRAM1_STAFF[[#This Row],[Type]]="Employee",Reference!L$6,IF(OR(PROGRAM1_STAFF[[#This Row],[Type]]="Contractor",PROGRAM1_STAFF[[#This Row],[Type]]="SOW"),Reference!L$7,0))</f>
        <v>0</v>
      </c>
      <c r="V102" s="25">
        <f>IF(PROGRAM1_STAFF[[#This Row],[Type]]="Employee",Reference!M$6,IF(OR(PROGRAM1_STAFF[[#This Row],[Type]]="Contractor",PROGRAM1_STAFF[[#This Row],[Type]]="SOW"),Reference!M$7,0))</f>
        <v>0</v>
      </c>
      <c r="W102" s="25">
        <f>IF(PROGRAM1_STAFF[[#This Row],[Type]]="Employee",Reference!N$6,IF(OR(PROGRAM1_STAFF[[#This Row],[Type]]="Contractor",PROGRAM1_STAFF[[#This Row],[Type]]="SOW"),Reference!N$7,0))</f>
        <v>0</v>
      </c>
      <c r="X102" s="25">
        <f>IF(PROGRAM1_STAFF[[#This Row],[Type]]="Employee",Reference!O$6,IF(OR(PROGRAM1_STAFF[[#This Row],[Type]]="Contractor",PROGRAM1_STAFF[[#This Row],[Type]]="SOW"),Reference!O$7,0))</f>
        <v>0</v>
      </c>
      <c r="Y102" s="129">
        <f>SUM(PROGRAM1_STAFF[[#This Row],[Jan-26]:[Dec-26]])</f>
        <v>0</v>
      </c>
      <c r="Z102" s="7">
        <f>PROGRAM1_STAFF[[#This Row],[Rate]]*PROGRAM1_STAFF[[#This Row],[Total Hours]]</f>
        <v>0</v>
      </c>
      <c r="AA102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102" s="24" t="str" cm="1">
        <f t="array" ref="AB102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102" s="24" t="str" cm="1">
        <f t="array" ref="AC102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102" s="24" t="str" cm="1">
        <f t="array" ref="AD102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102" s="24" t="str" cm="1">
        <f t="array" ref="AE102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102" s="24" t="str" cm="1">
        <f t="array" ref="AF102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102" s="24" t="str" cm="1">
        <f t="array" ref="AG102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102" s="24" t="str" cm="1">
        <f t="array" ref="AH102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102" s="24" t="str" cm="1">
        <f t="array" ref="AI102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102" s="24" t="str" cm="1">
        <f t="array" ref="AJ102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102" s="24" t="str" cm="1">
        <f t="array" ref="AK102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102" s="24" t="str" cm="1">
        <f t="array" ref="AL102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103" spans="1:38" x14ac:dyDescent="0.25">
      <c r="A103" s="8" t="str">
        <f t="shared" si="4"/>
        <v>Program 1</v>
      </c>
      <c r="B103"/>
      <c r="C103"/>
      <c r="D103" s="24"/>
      <c r="E103" s="24"/>
      <c r="F103"/>
      <c r="G103"/>
      <c r="H103"/>
      <c r="I103" s="29"/>
      <c r="J103" s="29"/>
      <c r="K103"/>
      <c r="L103" s="7">
        <f>IF(AND(PROGRAM1_STAFF[[#This Row],[Type]]="",PROGRAM1_STAFF[[#This Row],[Country]]=""),0,IF(AND(PROGRAM1_STAFF[[#This Row],[Type]]="Employee",PROGRAM1_STAFF[[#This Row],[Country]]="United States"),Reference!$S$5,IF(AND(PROGRAM1_STAFF[[#This Row],[Type]]&lt;&gt;"Employee",PROGRAM1_STAFF[[#This Row],[Country]]="United States"),Reference!$S$6,IF(AND(PROGRAM1_STAFF[[#This Row],[Type]]="Employee",PROGRAM1_STAFF[[#This Row],[Country]]&lt;&gt;"United States"),Reference!$S$7,IF(AND(PROGRAM1_STAFF[[#This Row],[Type]]&lt;&gt;"Employee",PROGRAM1_STAFF[[#This Row],[Country]]&lt;&gt;"United States"),Reference!$S$8,0)))))</f>
        <v>0</v>
      </c>
      <c r="M103" s="25">
        <f>IF(PROGRAM1_STAFF[[#This Row],[Type]]="Employee",Reference!D$6,IF(OR(PROGRAM1_STAFF[[#This Row],[Type]]="Contractor",PROGRAM1_STAFF[[#This Row],[Type]]="SOW"),Reference!D$7,0))</f>
        <v>0</v>
      </c>
      <c r="N103" s="25">
        <f>IF(PROGRAM1_STAFF[[#This Row],[Type]]="Employee",Reference!E$6,IF(OR(PROGRAM1_STAFF[[#This Row],[Type]]="Contractor",PROGRAM1_STAFF[[#This Row],[Type]]="SOW"),Reference!E$7,0))</f>
        <v>0</v>
      </c>
      <c r="O103" s="25">
        <f>IF(PROGRAM1_STAFF[[#This Row],[Type]]="Employee",Reference!F$6,IF(OR(PROGRAM1_STAFF[[#This Row],[Type]]="Contractor",PROGRAM1_STAFF[[#This Row],[Type]]="SOW"),Reference!F$7,0))</f>
        <v>0</v>
      </c>
      <c r="P103" s="25">
        <f>IF(PROGRAM1_STAFF[[#This Row],[Type]]="Employee",Reference!G$6,IF(OR(PROGRAM1_STAFF[[#This Row],[Type]]="Contractor",PROGRAM1_STAFF[[#This Row],[Type]]="SOW"),Reference!G$7,0))</f>
        <v>0</v>
      </c>
      <c r="Q103" s="25">
        <f>IF(PROGRAM1_STAFF[[#This Row],[Type]]="Employee",Reference!H$6,IF(OR(PROGRAM1_STAFF[[#This Row],[Type]]="Contractor",PROGRAM1_STAFF[[#This Row],[Type]]="SOW"),Reference!H$7,0))</f>
        <v>0</v>
      </c>
      <c r="R103" s="25">
        <f>IF(PROGRAM1_STAFF[[#This Row],[Type]]="Employee",Reference!I$6,IF(OR(PROGRAM1_STAFF[[#This Row],[Type]]="Contractor",PROGRAM1_STAFF[[#This Row],[Type]]="SOW"),Reference!I$7,0))</f>
        <v>0</v>
      </c>
      <c r="S103" s="25">
        <f>IF(PROGRAM1_STAFF[[#This Row],[Type]]="Employee",Reference!J$6,IF(OR(PROGRAM1_STAFF[[#This Row],[Type]]="Contractor",PROGRAM1_STAFF[[#This Row],[Type]]="SOW"),Reference!J$7,0))</f>
        <v>0</v>
      </c>
      <c r="T103" s="25">
        <f>IF(PROGRAM1_STAFF[[#This Row],[Type]]="Employee",Reference!K$6,IF(OR(PROGRAM1_STAFF[[#This Row],[Type]]="Contractor",PROGRAM1_STAFF[[#This Row],[Type]]="SOW"),Reference!K$7,0))</f>
        <v>0</v>
      </c>
      <c r="U103" s="25">
        <f>IF(PROGRAM1_STAFF[[#This Row],[Type]]="Employee",Reference!L$6,IF(OR(PROGRAM1_STAFF[[#This Row],[Type]]="Contractor",PROGRAM1_STAFF[[#This Row],[Type]]="SOW"),Reference!L$7,0))</f>
        <v>0</v>
      </c>
      <c r="V103" s="25">
        <f>IF(PROGRAM1_STAFF[[#This Row],[Type]]="Employee",Reference!M$6,IF(OR(PROGRAM1_STAFF[[#This Row],[Type]]="Contractor",PROGRAM1_STAFF[[#This Row],[Type]]="SOW"),Reference!M$7,0))</f>
        <v>0</v>
      </c>
      <c r="W103" s="25">
        <f>IF(PROGRAM1_STAFF[[#This Row],[Type]]="Employee",Reference!N$6,IF(OR(PROGRAM1_STAFF[[#This Row],[Type]]="Contractor",PROGRAM1_STAFF[[#This Row],[Type]]="SOW"),Reference!N$7,0))</f>
        <v>0</v>
      </c>
      <c r="X103" s="25">
        <f>IF(PROGRAM1_STAFF[[#This Row],[Type]]="Employee",Reference!O$6,IF(OR(PROGRAM1_STAFF[[#This Row],[Type]]="Contractor",PROGRAM1_STAFF[[#This Row],[Type]]="SOW"),Reference!O$7,0))</f>
        <v>0</v>
      </c>
      <c r="Y103" s="129">
        <f>SUM(PROGRAM1_STAFF[[#This Row],[Jan-26]:[Dec-26]])</f>
        <v>0</v>
      </c>
      <c r="Z103" s="7">
        <f>PROGRAM1_STAFF[[#This Row],[Rate]]*PROGRAM1_STAFF[[#This Row],[Total Hours]]</f>
        <v>0</v>
      </c>
      <c r="AA103" s="24" t="str">
        <f>IF(AND(PROGRAM1_STAFF[[#This Row],[Status]]&lt;&gt;"",PROGRAM1_STAFF[[#This Row],[Feb Movement]]="",PROGRAM1_STAFF[[#This Row],[Mar Movement]]="",PROGRAM1_STAFF[[#This Row],[Apr Movement]]="",PROGRAM1_STAFF[[#This Row],[May Movement]]="",PROGRAM1_STAFF[[#This Row],[Jun Movement]]="",PROGRAM1_STAFF[[#This Row],[Jul Movement]]="",PROGRAM1_STAFF[[#This Row],[Aug Movement]]="",PROGRAM1_STAFF[[#This Row],[Sep Movement]]="",PROGRAM1_STAFF[[#This Row],[Oct Movement]]="",PROGRAM1_STAFF[[#This Row],[Nov Movement]]="",PROGRAM1_STAFF[[#This Row],[Dec Movement]]=""),PROGRAM1_STAFF[[#This Row],[Status]],"")</f>
        <v/>
      </c>
      <c r="AB103" s="24" t="str" cm="1">
        <f t="array" ref="AB103">IF(AND(PROGRAM1_STAFF[[#This Row],[Status]:[Status]]="New Hire",PROGRAM1_STAFF[[#This Row],[Jan-26]]=0,PROGRAM1_STAFF[[#This Row],[Feb-26]]&gt;0),"New Hire",IF(AND(PROGRAM1_STAFF[[#This Row],[Status]:[Status]]="Left Company",PROGRAM1_STAFF[[#This Row],[Jan-26]]&gt;0,PROGRAM1_STAFF[[#This Row],[Feb-26]]=0),"Left Company",IF(AND(PROGRAM1_STAFF[[#This Row],[Status]:[Status]]="Transfer In",PROGRAM1_STAFF[[#This Row],[Jan-26]]=0,PROGRAM1_STAFF[[#This Row],[Feb-26]]&gt;0),"Transfer In",IF(AND(PROGRAM1_STAFF[[#This Row],[Status]:[Status]]="Transfer Out",PROGRAM1_STAFF[[#This Row],[Jan-26]]&gt;0,PROGRAM1_STAFF[[#This Row],[Feb-26]]=0),"Transfer Out",""))))</f>
        <v/>
      </c>
      <c r="AC103" s="24" t="str" cm="1">
        <f t="array" ref="AC103">IF(AND(PROGRAM1_STAFF[[#This Row],[Status]:[Status]]="New Hire",PROGRAM1_STAFF[[#This Row],[Feb-26]]=0,PROGRAM1_STAFF[[#This Row],[Mar-26]]&gt;0),"New Hire",IF(AND(PROGRAM1_STAFF[[#This Row],[Status]:[Status]]="Left Company",PROGRAM1_STAFF[[#This Row],[Feb-26]]&gt;0,PROGRAM1_STAFF[[#This Row],[Mar-26]]=0),"Left Company",IF(AND(PROGRAM1_STAFF[[#This Row],[Status]:[Status]]="Transfer In",PROGRAM1_STAFF[[#This Row],[Feb-26]]=0,PROGRAM1_STAFF[[#This Row],[Mar-26]]&gt;0),"Transfer In",IF(AND(PROGRAM1_STAFF[[#This Row],[Status]:[Status]]="Transfer Out",PROGRAM1_STAFF[[#This Row],[Feb-26]]&gt;0,PROGRAM1_STAFF[[#This Row],[Mar-26]]=0),"Transfer Out",""))))</f>
        <v/>
      </c>
      <c r="AD103" s="24" t="str" cm="1">
        <f t="array" ref="AD103">IF(AND(PROGRAM1_STAFF[[#This Row],[Status]:[Status]]="New Hire",PROGRAM1_STAFF[[#This Row],[Mar-26]]=0,PROGRAM1_STAFF[[#This Row],[Apr-26]]&gt;0),"New Hire",IF(AND(PROGRAM1_STAFF[[#This Row],[Status]:[Status]]="Left Company",PROGRAM1_STAFF[[#This Row],[Mar-26]]&gt;0,PROGRAM1_STAFF[[#This Row],[Apr-26]]=0),"Left Company",IF(AND(PROGRAM1_STAFF[[#This Row],[Status]:[Status]]="Transfer In",PROGRAM1_STAFF[[#This Row],[Mar-26]]=0,PROGRAM1_STAFF[[#This Row],[Apr-26]]&gt;0),"Transfer In",IF(AND(PROGRAM1_STAFF[[#This Row],[Status]:[Status]]="Transfer Out",PROGRAM1_STAFF[[#This Row],[Mar-26]]&gt;0,PROGRAM1_STAFF[[#This Row],[Apr-26]]=0),"Transfer Out",""))))</f>
        <v/>
      </c>
      <c r="AE103" s="24" t="str" cm="1">
        <f t="array" ref="AE103">IF(AND(PROGRAM1_STAFF[[#This Row],[Status]:[Status]]="New Hire",PROGRAM1_STAFF[[#This Row],[Apr-26]]=0,PROGRAM1_STAFF[[#This Row],[May-26]]&gt;0),"New Hire",IF(AND(PROGRAM1_STAFF[[#This Row],[Status]:[Status]]="Left Company",PROGRAM1_STAFF[[#This Row],[Apr-26]]&gt;0,PROGRAM1_STAFF[[#This Row],[May-26]]=0),"Left Company",IF(AND(PROGRAM1_STAFF[[#This Row],[Status]:[Status]]="Transfer In",PROGRAM1_STAFF[[#This Row],[Apr-26]]=0,PROGRAM1_STAFF[[#This Row],[May-26]]&gt;0),"Transfer In",IF(AND(PROGRAM1_STAFF[[#This Row],[Status]:[Status]]="Transfer Out",PROGRAM1_STAFF[[#This Row],[Apr-26]]&gt;0,PROGRAM1_STAFF[[#This Row],[May-26]]=0),"Transfer Out",""))))</f>
        <v/>
      </c>
      <c r="AF103" s="24" t="str" cm="1">
        <f t="array" ref="AF103">IF(AND(PROGRAM1_STAFF[[#This Row],[Status]:[Status]]="New Hire",PROGRAM1_STAFF[[#This Row],[May-26]]=0,PROGRAM1_STAFF[[#This Row],[Jun-26]]&gt;0),"New Hire",IF(AND(PROGRAM1_STAFF[[#This Row],[Status]:[Status]]="Left Company",PROGRAM1_STAFF[[#This Row],[May-26]]&gt;0,PROGRAM1_STAFF[[#This Row],[Jun-26]]=0),"Left Company",IF(AND(PROGRAM1_STAFF[[#This Row],[Status]:[Status]]="Transfer In",PROGRAM1_STAFF[[#This Row],[May-26]]=0,PROGRAM1_STAFF[[#This Row],[Jun-26]]&gt;0),"Transfer In",IF(AND(PROGRAM1_STAFF[[#This Row],[Status]:[Status]]="Transfer Out",PROGRAM1_STAFF[[#This Row],[May-26]]&gt;0,PROGRAM1_STAFF[[#This Row],[Jun-26]]=0),"Transfer Out",""))))</f>
        <v/>
      </c>
      <c r="AG103" s="24" t="str" cm="1">
        <f t="array" ref="AG103">IF(AND(PROGRAM1_STAFF[[#This Row],[Status]:[Status]]="New Hire",PROGRAM1_STAFF[[#This Row],[Jun-26]]=0,PROGRAM1_STAFF[[#This Row],[Jul-26]]&gt;0),"New Hire",IF(AND(PROGRAM1_STAFF[[#This Row],[Status]:[Status]]="Left Company",PROGRAM1_STAFF[[#This Row],[Jun-26]]&gt;0,PROGRAM1_STAFF[[#This Row],[Jul-26]]=0),"Left Company",IF(AND(PROGRAM1_STAFF[[#This Row],[Status]:[Status]]="Transfer In",PROGRAM1_STAFF[[#This Row],[Jun-26]]=0,PROGRAM1_STAFF[[#This Row],[Jul-26]]&gt;0),"Transfer In",IF(AND(PROGRAM1_STAFF[[#This Row],[Status]:[Status]]="Transfer Out",PROGRAM1_STAFF[[#This Row],[Jun-26]]&gt;0,PROGRAM1_STAFF[[#This Row],[Jul-26]]=0),"Transfer Out",""))))</f>
        <v/>
      </c>
      <c r="AH103" s="24" t="str" cm="1">
        <f t="array" ref="AH103">IF(AND(PROGRAM1_STAFF[[#This Row],[Status]:[Status]]="New Hire",PROGRAM1_STAFF[[#This Row],[Jul-26]]=0,PROGRAM1_STAFF[[#This Row],[Aug-26]]&gt;0),"New Hire",IF(AND(PROGRAM1_STAFF[[#This Row],[Status]:[Status]]="Left Company",PROGRAM1_STAFF[[#This Row],[Jul-26]]&gt;0,PROGRAM1_STAFF[[#This Row],[Aug-26]]=0),"Left Company",IF(AND(PROGRAM1_STAFF[[#This Row],[Status]:[Status]]="Transfer In",PROGRAM1_STAFF[[#This Row],[Jul-26]]=0,PROGRAM1_STAFF[[#This Row],[Aug-26]]&gt;0),"Transfer In",IF(AND(PROGRAM1_STAFF[[#This Row],[Status]:[Status]]="Transfer Out",PROGRAM1_STAFF[[#This Row],[Jul-26]]&gt;0,PROGRAM1_STAFF[[#This Row],[Aug-26]]=0),"Transfer Out",""))))</f>
        <v/>
      </c>
      <c r="AI103" s="24" t="str" cm="1">
        <f t="array" ref="AI103">IF(AND(PROGRAM1_STAFF[[#This Row],[Status]:[Status]]="New Hire",PROGRAM1_STAFF[[#This Row],[Aug-26]]=0,PROGRAM1_STAFF[[#This Row],[Sep-26]]&gt;0),"New Hire",IF(AND(PROGRAM1_STAFF[[#This Row],[Status]:[Status]]="Left Company",PROGRAM1_STAFF[[#This Row],[Aug-26]]&gt;0,PROGRAM1_STAFF[[#This Row],[Sep-26]]=0),"Left Company",IF(AND(PROGRAM1_STAFF[[#This Row],[Status]:[Status]]="Transfer In",PROGRAM1_STAFF[[#This Row],[Aug-26]]=0,PROGRAM1_STAFF[[#This Row],[Sep-26]]&gt;0),"Transfer In",IF(AND(PROGRAM1_STAFF[[#This Row],[Status]:[Status]]="Transfer Out",PROGRAM1_STAFF[[#This Row],[Aug-26]]&gt;0,PROGRAM1_STAFF[[#This Row],[Sep-26]]=0),"Transfer Out",""))))</f>
        <v/>
      </c>
      <c r="AJ103" s="24" t="str" cm="1">
        <f t="array" ref="AJ103">IF(AND(PROGRAM1_STAFF[[#This Row],[Status]:[Status]]="New Hire",PROGRAM1_STAFF[[#This Row],[Sep-26]]=0,PROGRAM1_STAFF[[#This Row],[Oct-26]]&gt;0),"New Hire",IF(AND(PROGRAM1_STAFF[[#This Row],[Status]:[Status]]="Left Company",PROGRAM1_STAFF[[#This Row],[Sep-26]]&gt;0,PROGRAM1_STAFF[[#This Row],[Oct-26]]=0),"Left Company",IF(AND(PROGRAM1_STAFF[[#This Row],[Status]:[Status]]="Transfer In",PROGRAM1_STAFF[[#This Row],[Sep-26]]=0,PROGRAM1_STAFF[[#This Row],[Oct-26]]&gt;0),"Transfer In",IF(AND(PROGRAM1_STAFF[[#This Row],[Status]:[Status]]="Transfer Out",PROGRAM1_STAFF[[#This Row],[Sep-26]]&gt;0,PROGRAM1_STAFF[[#This Row],[Oct-26]]=0),"Transfer Out",""))))</f>
        <v/>
      </c>
      <c r="AK103" s="24" t="str" cm="1">
        <f t="array" ref="AK103">IF(AND(PROGRAM1_STAFF[[#This Row],[Status]:[Status]]="New Hire",PROGRAM1_STAFF[[#This Row],[Oct-26]]=0,PROGRAM1_STAFF[[#This Row],[Nov-26]]&gt;0),"New Hire",IF(AND(PROGRAM1_STAFF[[#This Row],[Status]:[Status]]="Left Company",PROGRAM1_STAFF[[#This Row],[Oct-26]]&gt;0,PROGRAM1_STAFF[[#This Row],[Nov-26]]=0),"Left Company",IF(AND(PROGRAM1_STAFF[[#This Row],[Status]:[Status]]="Transfer In",PROGRAM1_STAFF[[#This Row],[Oct-26]]=0,PROGRAM1_STAFF[[#This Row],[Nov-26]]&gt;0),"Transfer In",IF(AND(PROGRAM1_STAFF[[#This Row],[Status]:[Status]]="Transfer Out",PROGRAM1_STAFF[[#This Row],[Oct-26]]&gt;0,PROGRAM1_STAFF[[#This Row],[Nov-26]]=0),"Transfer Out",""))))</f>
        <v/>
      </c>
      <c r="AL103" s="24" t="str" cm="1">
        <f t="array" ref="AL103">IF(AND(PROGRAM1_STAFF[[#This Row],[Status]:[Status]]="New Hire",PROGRAM1_STAFF[[#This Row],[Nov-26]]=0,PROGRAM1_STAFF[[#This Row],[Dec-26]]&gt;0),"New Hire",IF(AND(PROGRAM1_STAFF[[#This Row],[Status]:[Status]]="Left Company",PROGRAM1_STAFF[[#This Row],[Nov-26]]&gt;0,PROGRAM1_STAFF[[#This Row],[Dec-26]]=0),"Left Company",IF(AND(PROGRAM1_STAFF[[#This Row],[Status]:[Status]]="Transfer In",PROGRAM1_STAFF[[#This Row],[Nov-26]]=0,PROGRAM1_STAFF[[#This Row],[Dec-26]]&gt;0),"Transfer In",IF(AND(PROGRAM1_STAFF[[#This Row],[Status]:[Status]]="Transfer Out",PROGRAM1_STAFF[[#This Row],[Nov-26]]&gt;0,PROGRAM1_STAFF[[#This Row],[Dec-26]]=0),"Transfer Out",""))))</f>
        <v/>
      </c>
    </row>
    <row r="104" spans="1:38" x14ac:dyDescent="0.25">
      <c r="L104" s="15" t="s">
        <v>215</v>
      </c>
      <c r="M104" s="19">
        <f t="shared" ref="M104:X104" si="5">SUM(M106:M109)</f>
        <v>413080</v>
      </c>
      <c r="N104" s="19">
        <f t="shared" si="5"/>
        <v>360600</v>
      </c>
      <c r="O104" s="19">
        <f t="shared" si="5"/>
        <v>411840</v>
      </c>
      <c r="P104" s="19">
        <f t="shared" si="5"/>
        <v>399640</v>
      </c>
      <c r="Q104" s="19">
        <f t="shared" si="5"/>
        <v>364400</v>
      </c>
      <c r="R104" s="19">
        <f t="shared" si="5"/>
        <v>382280</v>
      </c>
      <c r="S104" s="19">
        <f t="shared" si="5"/>
        <v>399960</v>
      </c>
      <c r="T104" s="19">
        <f t="shared" si="5"/>
        <v>371280</v>
      </c>
      <c r="U104" s="19">
        <f t="shared" si="5"/>
        <v>382280</v>
      </c>
      <c r="V104" s="19">
        <f t="shared" si="5"/>
        <v>388960</v>
      </c>
      <c r="W104" s="19">
        <f t="shared" si="5"/>
        <v>364600</v>
      </c>
      <c r="X104" s="19">
        <f t="shared" si="5"/>
        <v>399960</v>
      </c>
      <c r="Y104" s="15"/>
      <c r="Z104" s="28">
        <f>SUBTOTAL(109,PROGRAM1_STAFF[Total])</f>
        <v>4638880</v>
      </c>
    </row>
    <row r="105" spans="1:38" x14ac:dyDescent="0.25">
      <c r="Y105" s="15"/>
      <c r="Z105" s="33"/>
    </row>
    <row r="106" spans="1:38" hidden="1" outlineLevel="1" x14ac:dyDescent="0.25">
      <c r="E106" s="15" t="s">
        <v>210</v>
      </c>
      <c r="J106" s="10">
        <f>K106*L106</f>
        <v>234080</v>
      </c>
      <c r="K106" s="10">
        <v>2464</v>
      </c>
      <c r="L106" s="10">
        <f>Reference!$S$5</f>
        <v>95</v>
      </c>
      <c r="M106" s="32">
        <f>SUMIFS(PROGRAM1_STAFF[Jan-26],PROGRAM1_STAFF[[Type]:[Type]],"Employee",PROGRAM1_STAFF[[Country]:[Country]],"United States")*Reference!$S$5</f>
        <v>234080</v>
      </c>
      <c r="N106" s="32">
        <f>SUMIFS(PROGRAM1_STAFF[Feb-26],PROGRAM1_STAFF[[Type]:[Type]],"Employee",PROGRAM1_STAFF[[Country]:[Country]],"United States")*Reference!$S$5</f>
        <v>197600</v>
      </c>
      <c r="O106" s="32">
        <f>SUMIFS(PROGRAM1_STAFF[Mar-26],PROGRAM1_STAFF[[Type]:[Type]],"Employee",PROGRAM1_STAFF[[Country]:[Country]],"United States")*Reference!$S$5</f>
        <v>217360</v>
      </c>
      <c r="P106" s="32">
        <f>SUMIFS(PROGRAM1_STAFF[Apr-26],PROGRAM1_STAFF[[Type]:[Type]],"Employee",PROGRAM1_STAFF[[Country]:[Country]],"United States")*Reference!$S$5</f>
        <v>216600</v>
      </c>
      <c r="Q106" s="32">
        <f>SUMIFS(PROGRAM1_STAFF[May-26],PROGRAM1_STAFF[[Type]:[Type]],"Employee",PROGRAM1_STAFF[[Country]:[Country]],"United States")*Reference!$S$5</f>
        <v>207480</v>
      </c>
      <c r="R106" s="32">
        <f>SUMIFS(PROGRAM1_STAFF[Jun-26],PROGRAM1_STAFF[[Type]:[Type]],"Employee",PROGRAM1_STAFF[[Country]:[Country]],"United States")*Reference!$S$5</f>
        <v>217360</v>
      </c>
      <c r="S106" s="32">
        <f>SUMIFS(PROGRAM1_STAFF[Jul-26],PROGRAM1_STAFF[[Type]:[Type]],"Employee",PROGRAM1_STAFF[[Country]:[Country]],"United States")*Reference!$S$5</f>
        <v>227240</v>
      </c>
      <c r="T106" s="32">
        <f>SUMIFS(PROGRAM1_STAFF[Aug-26],PROGRAM1_STAFF[[Type]:[Type]],"Employee",PROGRAM1_STAFF[[Country]:[Country]],"United States")*Reference!$S$5</f>
        <v>207480</v>
      </c>
      <c r="U106" s="32">
        <f>SUMIFS(PROGRAM1_STAFF[Sep-26],PROGRAM1_STAFF[[Type]:[Type]],"Employee",PROGRAM1_STAFF[[Country]:[Country]],"United States")*Reference!$S$5</f>
        <v>217360</v>
      </c>
      <c r="V106" s="32">
        <f>SUMIFS(PROGRAM1_STAFF[Oct-26],PROGRAM1_STAFF[[Type]:[Type]],"Employee",PROGRAM1_STAFF[[Country]:[Country]],"United States")*Reference!$S$5</f>
        <v>217360</v>
      </c>
      <c r="W106" s="32">
        <f>SUMIFS(PROGRAM1_STAFF[Nov-26],PROGRAM1_STAFF[[Type]:[Type]],"Employee",PROGRAM1_STAFF[[Country]:[Country]],"United States")*Reference!$S$5</f>
        <v>207480</v>
      </c>
      <c r="X106" s="32">
        <f>SUMIFS(PROGRAM1_STAFF[Dec-26],PROGRAM1_STAFF[[Type]:[Type]],"Employee",PROGRAM1_STAFF[[Country]:[Country]],"United States")*Reference!$S$5</f>
        <v>227240</v>
      </c>
      <c r="Y106" s="15"/>
      <c r="Z106" s="33">
        <f>SUM(M106:X106)</f>
        <v>2594640</v>
      </c>
    </row>
    <row r="107" spans="1:38" hidden="1" outlineLevel="1" x14ac:dyDescent="0.25">
      <c r="E107" s="15" t="s">
        <v>211</v>
      </c>
      <c r="J107" s="10">
        <f>K107*L107</f>
        <v>114400</v>
      </c>
      <c r="K107" s="10">
        <v>1760</v>
      </c>
      <c r="L107" s="10">
        <f>Reference!$S$6</f>
        <v>65</v>
      </c>
      <c r="M107" s="32">
        <f>(SUMIFS(PROGRAM1_STAFF[Jan-26],PROGRAM1_STAFF[[Type]:[Type]],"Contractor",PROGRAM1_STAFF[[Country]:[Country]],"United States")+SUMIFS(PROGRAM1_STAFF[Jan-26],PROGRAM1_STAFF[[Type]:[Type]],"SOW",PROGRAM1_STAFF[[Country]:[Country]],"United States"))*Reference!$S$6</f>
        <v>114400</v>
      </c>
      <c r="N107" s="32">
        <f>(SUMIFS(PROGRAM1_STAFF[Feb-26],PROGRAM1_STAFF[[Type]:[Type]],"Contractor",PROGRAM1_STAFF[[Country]:[Country]],"United States")+SUMIFS(PROGRAM1_STAFF[Feb-26],PROGRAM1_STAFF[[Type]:[Type]],"SOW",PROGRAM1_STAFF[[Country]:[Country]],"United States"))*Reference!$S$6</f>
        <v>98800</v>
      </c>
      <c r="O107" s="32">
        <f>(SUMIFS(PROGRAM1_STAFF[Mar-26],PROGRAM1_STAFF[[Type]:[Type]],"Contractor",PROGRAM1_STAFF[[Country]:[Country]],"United States")+SUMIFS(PROGRAM1_STAFF[Mar-26],PROGRAM1_STAFF[[Type]:[Type]],"SOW",PROGRAM1_STAFF[[Country]:[Country]],"United States"))*Reference!$S$6</f>
        <v>125840</v>
      </c>
      <c r="P107" s="32">
        <f>(SUMIFS(PROGRAM1_STAFF[Apr-26],PROGRAM1_STAFF[[Type]:[Type]],"Contractor",PROGRAM1_STAFF[[Country]:[Country]],"United States")+SUMIFS(PROGRAM1_STAFF[Apr-26],PROGRAM1_STAFF[[Type]:[Type]],"SOW",PROGRAM1_STAFF[[Country]:[Country]],"United States"))*Reference!$S$6</f>
        <v>114400</v>
      </c>
      <c r="Q107" s="32">
        <f>(SUMIFS(PROGRAM1_STAFF[May-26],PROGRAM1_STAFF[[Type]:[Type]],"Contractor",PROGRAM1_STAFF[[Country]:[Country]],"United States")+SUMIFS(PROGRAM1_STAFF[May-26],PROGRAM1_STAFF[[Type]:[Type]],"SOW",PROGRAM1_STAFF[[Country]:[Country]],"United States"))*Reference!$S$6</f>
        <v>93600</v>
      </c>
      <c r="R107" s="32">
        <f>(SUMIFS(PROGRAM1_STAFF[Jun-26],PROGRAM1_STAFF[[Type]:[Type]],"Contractor",PROGRAM1_STAFF[[Country]:[Country]],"United States")+SUMIFS(PROGRAM1_STAFF[Jun-26],PROGRAM1_STAFF[[Type]:[Type]],"SOW",PROGRAM1_STAFF[[Country]:[Country]],"United States"))*Reference!$S$6</f>
        <v>98280</v>
      </c>
      <c r="S107" s="32">
        <f>(SUMIFS(PROGRAM1_STAFF[Jul-26],PROGRAM1_STAFF[[Type]:[Type]],"Contractor",PROGRAM1_STAFF[[Country]:[Country]],"United States")+SUMIFS(PROGRAM1_STAFF[Jul-26],PROGRAM1_STAFF[[Type]:[Type]],"SOW",PROGRAM1_STAFF[[Country]:[Country]],"United States"))*Reference!$S$6</f>
        <v>102960</v>
      </c>
      <c r="T107" s="32">
        <f>(SUMIFS(PROGRAM1_STAFF[Aug-26],PROGRAM1_STAFF[[Type]:[Type]],"Contractor",PROGRAM1_STAFF[[Country]:[Country]],"United States")+SUMIFS(PROGRAM1_STAFF[Aug-26],PROGRAM1_STAFF[[Type]:[Type]],"SOW",PROGRAM1_STAFF[[Country]:[Country]],"United States"))*Reference!$S$6</f>
        <v>98280</v>
      </c>
      <c r="U107" s="32">
        <f>(SUMIFS(PROGRAM1_STAFF[Sep-26],PROGRAM1_STAFF[[Type]:[Type]],"Contractor",PROGRAM1_STAFF[[Country]:[Country]],"United States")+SUMIFS(PROGRAM1_STAFF[Sep-26],PROGRAM1_STAFF[[Type]:[Type]],"SOW",PROGRAM1_STAFF[[Country]:[Country]],"United States"))*Reference!$S$6</f>
        <v>98280</v>
      </c>
      <c r="V107" s="32">
        <f>(SUMIFS(PROGRAM1_STAFF[Oct-26],PROGRAM1_STAFF[[Type]:[Type]],"Contractor",PROGRAM1_STAFF[[Country]:[Country]],"United States")+SUMIFS(PROGRAM1_STAFF[Oct-26],PROGRAM1_STAFF[[Type]:[Type]],"SOW",PROGRAM1_STAFF[[Country]:[Country]],"United States"))*Reference!$S$6</f>
        <v>102960</v>
      </c>
      <c r="W107" s="32">
        <f>(SUMIFS(PROGRAM1_STAFF[Nov-26],PROGRAM1_STAFF[[Type]:[Type]],"Contractor",PROGRAM1_STAFF[[Country]:[Country]],"United States")+SUMIFS(PROGRAM1_STAFF[Nov-26],PROGRAM1_STAFF[[Type]:[Type]],"SOW",PROGRAM1_STAFF[[Country]:[Country]],"United States"))*Reference!$S$6</f>
        <v>93600</v>
      </c>
      <c r="X107" s="32">
        <f>(SUMIFS(PROGRAM1_STAFF[Dec-26],PROGRAM1_STAFF[[Type]:[Type]],"Contractor",PROGRAM1_STAFF[[Country]:[Country]],"United States")+SUMIFS(PROGRAM1_STAFF[Dec-26],PROGRAM1_STAFF[[Type]:[Type]],"SOW",PROGRAM1_STAFF[[Country]:[Country]],"United States"))*Reference!$S$6</f>
        <v>102960</v>
      </c>
      <c r="Y107" s="15"/>
      <c r="Z107" s="33">
        <f t="shared" ref="Z107:Z109" si="6">SUM(M107:X107)</f>
        <v>1244360</v>
      </c>
    </row>
    <row r="108" spans="1:38" hidden="1" outlineLevel="1" x14ac:dyDescent="0.25">
      <c r="E108" s="15" t="s">
        <v>212</v>
      </c>
      <c r="J108" s="10">
        <f t="shared" ref="J108:J109" si="7">K108*L108</f>
        <v>30800</v>
      </c>
      <c r="K108" s="10">
        <v>880</v>
      </c>
      <c r="L108" s="10">
        <f>Reference!$S$7</f>
        <v>35</v>
      </c>
      <c r="M108" s="32">
        <f>SUMIFS(PROGRAM1_STAFF[Jan-26],PROGRAM1_STAFF[[Type]:[Type]],"Employee",PROGRAM1_STAFF[[Country]:[Country]],"&lt;&gt;United States")*Reference!$S$7</f>
        <v>30800</v>
      </c>
      <c r="N108" s="32">
        <f>SUMIFS(PROGRAM1_STAFF[Feb-26],PROGRAM1_STAFF[[Type]:[Type]],"Employee",PROGRAM1_STAFF[[Country]:[Country]],"&lt;&gt;United States")*Reference!$S$7</f>
        <v>28000</v>
      </c>
      <c r="O108" s="32">
        <f>SUMIFS(PROGRAM1_STAFF[Mar-26],PROGRAM1_STAFF[[Type]:[Type]],"Employee",PROGRAM1_STAFF[[Country]:[Country]],"&lt;&gt;United States")*Reference!$S$7</f>
        <v>24640</v>
      </c>
      <c r="P108" s="32">
        <f>SUMIFS(PROGRAM1_STAFF[Apr-26],PROGRAM1_STAFF[[Type]:[Type]],"Employee",PROGRAM1_STAFF[[Country]:[Country]],"&lt;&gt;United States")*Reference!$S$7</f>
        <v>24640</v>
      </c>
      <c r="Q108" s="32">
        <f>SUMIFS(PROGRAM1_STAFF[May-26],PROGRAM1_STAFF[[Type]:[Type]],"Employee",PROGRAM1_STAFF[[Country]:[Country]],"&lt;&gt;United States")*Reference!$S$7</f>
        <v>23520</v>
      </c>
      <c r="R108" s="32">
        <f>SUMIFS(PROGRAM1_STAFF[Jun-26],PROGRAM1_STAFF[[Type]:[Type]],"Employee",PROGRAM1_STAFF[[Country]:[Country]],"&lt;&gt;United States")*Reference!$S$7</f>
        <v>24640</v>
      </c>
      <c r="S108" s="32">
        <f>SUMIFS(PROGRAM1_STAFF[Jul-26],PROGRAM1_STAFF[[Type]:[Type]],"Employee",PROGRAM1_STAFF[[Country]:[Country]],"&lt;&gt;United States")*Reference!$S$7</f>
        <v>25760</v>
      </c>
      <c r="T108" s="32">
        <f>SUMIFS(PROGRAM1_STAFF[Aug-26],PROGRAM1_STAFF[[Type]:[Type]],"Employee",PROGRAM1_STAFF[[Country]:[Country]],"&lt;&gt;United States")*Reference!$S$7</f>
        <v>23520</v>
      </c>
      <c r="U108" s="32">
        <f>SUMIFS(PROGRAM1_STAFF[Sep-26],PROGRAM1_STAFF[[Type]:[Type]],"Employee",PROGRAM1_STAFF[[Country]:[Country]],"&lt;&gt;United States")*Reference!$S$7</f>
        <v>24640</v>
      </c>
      <c r="V108" s="32">
        <f>SUMIFS(PROGRAM1_STAFF[Oct-26],PROGRAM1_STAFF[[Type]:[Type]],"Employee",PROGRAM1_STAFF[[Country]:[Country]],"&lt;&gt;United States")*Reference!$S$7</f>
        <v>24640</v>
      </c>
      <c r="W108" s="32">
        <f>SUMIFS(PROGRAM1_STAFF[Nov-26],PROGRAM1_STAFF[[Type]:[Type]],"Employee",PROGRAM1_STAFF[[Country]:[Country]],"&lt;&gt;United States")*Reference!$S$7</f>
        <v>23520</v>
      </c>
      <c r="X108" s="32">
        <f>SUMIFS(PROGRAM1_STAFF[Dec-26],PROGRAM1_STAFF[[Type]:[Type]],"Employee",PROGRAM1_STAFF[[Country]:[Country]],"&lt;&gt;United States")*Reference!$S$7</f>
        <v>25760</v>
      </c>
      <c r="Y108" s="15"/>
      <c r="Z108" s="33">
        <f t="shared" si="6"/>
        <v>304080</v>
      </c>
    </row>
    <row r="109" spans="1:38" hidden="1" outlineLevel="1" x14ac:dyDescent="0.25">
      <c r="E109" s="15" t="s">
        <v>213</v>
      </c>
      <c r="J109" s="10">
        <f t="shared" si="7"/>
        <v>33800</v>
      </c>
      <c r="K109" s="10">
        <v>1352</v>
      </c>
      <c r="L109" s="10">
        <f>Reference!$S$8</f>
        <v>25</v>
      </c>
      <c r="M109" s="32">
        <f>(SUMIFS(PROGRAM1_STAFF[Jan-26],PROGRAM1_STAFF[[Type]:[Type]],"Contractor",PROGRAM1_STAFF[[Country]:[Country]],"&lt;&gt;United States")+SUMIFS(PROGRAM1_STAFF[Jan-26],PROGRAM1_STAFF[[Type]:[Type]],"SOW",PROGRAM1_STAFF[[Country]:[Country]],"&lt;&gt;United States"))*Reference!$S$8</f>
        <v>33800</v>
      </c>
      <c r="N109" s="32">
        <f>(SUMIFS(PROGRAM1_STAFF[Feb-26],PROGRAM1_STAFF[[Type]:[Type]],"Contractor",PROGRAM1_STAFF[[Country]:[Country]],"&lt;&gt;United States")+SUMIFS(PROGRAM1_STAFF[Feb-26],PROGRAM1_STAFF[[Type]:[Type]],"SOW",PROGRAM1_STAFF[[Country]:[Country]],"&lt;&gt;United States"))*Reference!$S$8</f>
        <v>36200</v>
      </c>
      <c r="O109" s="32">
        <f>(SUMIFS(PROGRAM1_STAFF[Mar-26],PROGRAM1_STAFF[[Type]:[Type]],"Contractor",PROGRAM1_STAFF[[Country]:[Country]],"&lt;&gt;United States")+SUMIFS(PROGRAM1_STAFF[Mar-26],PROGRAM1_STAFF[[Type]:[Type]],"SOW",PROGRAM1_STAFF[[Country]:[Country]],"&lt;&gt;United States"))*Reference!$S$8</f>
        <v>44000</v>
      </c>
      <c r="P109" s="32">
        <f>(SUMIFS(PROGRAM1_STAFF[Apr-26],PROGRAM1_STAFF[[Type]:[Type]],"Contractor",PROGRAM1_STAFF[[Country]:[Country]],"&lt;&gt;United States")+SUMIFS(PROGRAM1_STAFF[Apr-26],PROGRAM1_STAFF[[Type]:[Type]],"SOW",PROGRAM1_STAFF[[Country]:[Country]],"&lt;&gt;United States"))*Reference!$S$8</f>
        <v>44000</v>
      </c>
      <c r="Q109" s="32">
        <f>(SUMIFS(PROGRAM1_STAFF[May-26],PROGRAM1_STAFF[[Type]:[Type]],"Contractor",PROGRAM1_STAFF[[Country]:[Country]],"&lt;&gt;United States")+SUMIFS(PROGRAM1_STAFF[May-26],PROGRAM1_STAFF[[Type]:[Type]],"SOW",PROGRAM1_STAFF[[Country]:[Country]],"&lt;&gt;United States"))*Reference!$S$8</f>
        <v>39800</v>
      </c>
      <c r="R109" s="32">
        <f>(SUMIFS(PROGRAM1_STAFF[Jun-26],PROGRAM1_STAFF[[Type]:[Type]],"Contractor",PROGRAM1_STAFF[[Country]:[Country]],"&lt;&gt;United States")+SUMIFS(PROGRAM1_STAFF[Jun-26],PROGRAM1_STAFF[[Type]:[Type]],"SOW",PROGRAM1_STAFF[[Country]:[Country]],"&lt;&gt;United States"))*Reference!$S$8</f>
        <v>42000</v>
      </c>
      <c r="S109" s="32">
        <f>(SUMIFS(PROGRAM1_STAFF[Jul-26],PROGRAM1_STAFF[[Type]:[Type]],"Contractor",PROGRAM1_STAFF[[Country]:[Country]],"&lt;&gt;United States")+SUMIFS(PROGRAM1_STAFF[Jul-26],PROGRAM1_STAFF[[Type]:[Type]],"SOW",PROGRAM1_STAFF[[Country]:[Country]],"&lt;&gt;United States"))*Reference!$S$8</f>
        <v>44000</v>
      </c>
      <c r="T109" s="32">
        <f>(SUMIFS(PROGRAM1_STAFF[Aug-26],PROGRAM1_STAFF[[Type]:[Type]],"Contractor",PROGRAM1_STAFF[[Country]:[Country]],"&lt;&gt;United States")+SUMIFS(PROGRAM1_STAFF[Aug-26],PROGRAM1_STAFF[[Type]:[Type]],"SOW",PROGRAM1_STAFF[[Country]:[Country]],"&lt;&gt;United States"))*Reference!$S$8</f>
        <v>42000</v>
      </c>
      <c r="U109" s="32">
        <f>(SUMIFS(PROGRAM1_STAFF[Sep-26],PROGRAM1_STAFF[[Type]:[Type]],"Contractor",PROGRAM1_STAFF[[Country]:[Country]],"&lt;&gt;United States")+SUMIFS(PROGRAM1_STAFF[Sep-26],PROGRAM1_STAFF[[Type]:[Type]],"SOW",PROGRAM1_STAFF[[Country]:[Country]],"&lt;&gt;United States"))*Reference!$S$8</f>
        <v>42000</v>
      </c>
      <c r="V109" s="32">
        <f>(SUMIFS(PROGRAM1_STAFF[Oct-26],PROGRAM1_STAFF[[Type]:[Type]],"Contractor",PROGRAM1_STAFF[[Country]:[Country]],"&lt;&gt;United States")+SUMIFS(PROGRAM1_STAFF[Oct-26],PROGRAM1_STAFF[[Type]:[Type]],"SOW",PROGRAM1_STAFF[[Country]:[Country]],"&lt;&gt;United States"))*Reference!$S$8</f>
        <v>44000</v>
      </c>
      <c r="W109" s="32">
        <f>(SUMIFS(PROGRAM1_STAFF[Nov-26],PROGRAM1_STAFF[[Type]:[Type]],"Contractor",PROGRAM1_STAFF[[Country]:[Country]],"&lt;&gt;United States")+SUMIFS(PROGRAM1_STAFF[Nov-26],PROGRAM1_STAFF[[Type]:[Type]],"SOW",PROGRAM1_STAFF[[Country]:[Country]],"&lt;&gt;United States"))*Reference!$S$8</f>
        <v>40000</v>
      </c>
      <c r="X109" s="32">
        <f>(SUMIFS(PROGRAM1_STAFF[Dec-26],PROGRAM1_STAFF[[Type]:[Type]],"Contractor",PROGRAM1_STAFF[[Country]:[Country]],"&lt;&gt;United States")+SUMIFS(PROGRAM1_STAFF[Dec-26],PROGRAM1_STAFF[[Type]:[Type]],"SOW",PROGRAM1_STAFF[[Country]:[Country]],"&lt;&gt;United States"))*Reference!$S$8</f>
        <v>44000</v>
      </c>
      <c r="Z109" s="33">
        <f t="shared" si="6"/>
        <v>495800</v>
      </c>
    </row>
    <row r="110" spans="1:38" collapsed="1" x14ac:dyDescent="0.25">
      <c r="L110" s="15" t="s">
        <v>214</v>
      </c>
      <c r="M110" s="34">
        <f>M19+M104</f>
        <v>1117246.6666666667</v>
      </c>
      <c r="N110" s="34">
        <f t="shared" ref="N110:X110" si="8">N19+N104</f>
        <v>589766.66666666674</v>
      </c>
      <c r="O110" s="34">
        <f t="shared" si="8"/>
        <v>641006.66666666674</v>
      </c>
      <c r="P110" s="34">
        <f t="shared" si="8"/>
        <v>978806.66666666674</v>
      </c>
      <c r="Q110" s="34">
        <f t="shared" si="8"/>
        <v>593566.66666666674</v>
      </c>
      <c r="R110" s="34">
        <f t="shared" si="8"/>
        <v>611446.66666666674</v>
      </c>
      <c r="S110" s="34">
        <f t="shared" si="8"/>
        <v>1104126.6666666667</v>
      </c>
      <c r="T110" s="34">
        <f t="shared" si="8"/>
        <v>600446.66666666674</v>
      </c>
      <c r="U110" s="34">
        <f t="shared" si="8"/>
        <v>611446.66666666674</v>
      </c>
      <c r="V110" s="34">
        <f t="shared" si="8"/>
        <v>968126.66666666674</v>
      </c>
      <c r="W110" s="34">
        <f t="shared" si="8"/>
        <v>593766.66666666674</v>
      </c>
      <c r="X110" s="34">
        <f t="shared" si="8"/>
        <v>629126.66666666674</v>
      </c>
      <c r="Y110" s="15"/>
      <c r="Z110" s="28">
        <f>SUM(M110:X110)</f>
        <v>9038880.0000000019</v>
      </c>
    </row>
    <row r="111" spans="1:38" x14ac:dyDescent="0.25">
      <c r="A111" s="12"/>
      <c r="B111" s="12"/>
      <c r="C111" s="12"/>
      <c r="D111" s="12"/>
      <c r="E111" s="16"/>
      <c r="F111" s="12"/>
      <c r="G111" s="12"/>
      <c r="H111" s="12"/>
      <c r="I111" s="12"/>
      <c r="J111" s="12"/>
      <c r="K111" s="12"/>
      <c r="L111" s="15" t="s">
        <v>284</v>
      </c>
      <c r="M111" s="34">
        <f>M116-M110</f>
        <v>-92682.126666666707</v>
      </c>
      <c r="N111" s="34">
        <f t="shared" ref="N111:X111" si="9">N116-N110</f>
        <v>21776.603333333274</v>
      </c>
      <c r="O111" s="34">
        <f t="shared" si="9"/>
        <v>4313.7633333333069</v>
      </c>
      <c r="P111" s="34">
        <f t="shared" si="9"/>
        <v>7127.9133333332138</v>
      </c>
      <c r="Q111" s="34">
        <f t="shared" si="9"/>
        <v>-593566.66666666674</v>
      </c>
      <c r="R111" s="34">
        <f t="shared" si="9"/>
        <v>-611446.66666666674</v>
      </c>
      <c r="S111" s="34">
        <f t="shared" si="9"/>
        <v>-1104126.6666666667</v>
      </c>
      <c r="T111" s="34">
        <f t="shared" si="9"/>
        <v>-600446.66666666674</v>
      </c>
      <c r="U111" s="34">
        <f t="shared" si="9"/>
        <v>-611446.66666666674</v>
      </c>
      <c r="V111" s="34">
        <f t="shared" si="9"/>
        <v>-968126.66666666674</v>
      </c>
      <c r="W111" s="34">
        <f t="shared" si="9"/>
        <v>-593766.66666666674</v>
      </c>
      <c r="X111" s="34">
        <f t="shared" si="9"/>
        <v>-629126.66666666674</v>
      </c>
      <c r="Y111" s="15"/>
      <c r="Z111" s="34">
        <f>SUM(M111:X111)</f>
        <v>-5771517.1800000016</v>
      </c>
    </row>
    <row r="112" spans="1:38" x14ac:dyDescent="0.25">
      <c r="A112" s="12"/>
      <c r="B112" s="12"/>
      <c r="C112" s="12"/>
      <c r="D112" s="12"/>
      <c r="E112" s="16"/>
      <c r="F112" s="12"/>
      <c r="G112" s="12"/>
      <c r="H112" s="12"/>
      <c r="I112" s="12"/>
      <c r="J112" s="12"/>
      <c r="K112" s="12"/>
      <c r="L112" s="12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2"/>
      <c r="Z112" s="17"/>
    </row>
    <row r="113" spans="1:26" x14ac:dyDescent="0.25">
      <c r="L113" s="15" t="s">
        <v>177</v>
      </c>
      <c r="M113" s="34">
        <f>Budget!D24</f>
        <v>742916.66666666663</v>
      </c>
      <c r="N113" s="34">
        <f>Budget!E24</f>
        <v>742916.66666666663</v>
      </c>
      <c r="O113" s="34">
        <f>Budget!F24</f>
        <v>742916.66666666663</v>
      </c>
      <c r="P113" s="34">
        <f>Budget!G24</f>
        <v>742916.66666666663</v>
      </c>
      <c r="Q113" s="34">
        <f>Budget!H24</f>
        <v>742916.66666666663</v>
      </c>
      <c r="R113" s="34">
        <f>Budget!I24</f>
        <v>742916.66666666663</v>
      </c>
      <c r="S113" s="34">
        <f>Budget!J24</f>
        <v>742916.66666666663</v>
      </c>
      <c r="T113" s="34">
        <f>Budget!K24</f>
        <v>742916.66666666663</v>
      </c>
      <c r="U113" s="34">
        <f>Budget!L24</f>
        <v>742916.66666666663</v>
      </c>
      <c r="V113" s="34">
        <f>Budget!M24</f>
        <v>742916.66666666663</v>
      </c>
      <c r="W113" s="34">
        <f>Budget!N24</f>
        <v>742916.66666666663</v>
      </c>
      <c r="X113" s="34">
        <f>Budget!O24</f>
        <v>742916.66666666663</v>
      </c>
      <c r="Y113" s="15"/>
      <c r="Z113" s="28">
        <f>SUM(M113:X113)</f>
        <v>8915000.0000000019</v>
      </c>
    </row>
    <row r="114" spans="1:26" x14ac:dyDescent="0.25">
      <c r="A114" s="12"/>
      <c r="B114" s="12"/>
      <c r="C114" s="12"/>
      <c r="D114" s="12"/>
      <c r="E114" s="16"/>
      <c r="F114" s="12"/>
      <c r="G114" s="12"/>
      <c r="H114" s="12"/>
      <c r="I114" s="12"/>
      <c r="J114" s="12"/>
      <c r="K114" s="12"/>
      <c r="L114" s="15" t="s">
        <v>284</v>
      </c>
      <c r="M114" s="34">
        <f>M116-M113</f>
        <v>281647.87333333341</v>
      </c>
      <c r="N114" s="34">
        <f t="shared" ref="N114:X114" si="10">N116-N113</f>
        <v>-131373.39666666661</v>
      </c>
      <c r="O114" s="34">
        <f t="shared" si="10"/>
        <v>-97596.236666666577</v>
      </c>
      <c r="P114" s="34">
        <f t="shared" si="10"/>
        <v>243017.91333333333</v>
      </c>
      <c r="Q114" s="34">
        <f t="shared" si="10"/>
        <v>-742916.66666666663</v>
      </c>
      <c r="R114" s="34">
        <f t="shared" si="10"/>
        <v>-742916.66666666663</v>
      </c>
      <c r="S114" s="34">
        <f t="shared" si="10"/>
        <v>-742916.66666666663</v>
      </c>
      <c r="T114" s="34">
        <f t="shared" si="10"/>
        <v>-742916.66666666663</v>
      </c>
      <c r="U114" s="34">
        <f t="shared" si="10"/>
        <v>-742916.66666666663</v>
      </c>
      <c r="V114" s="34">
        <f t="shared" si="10"/>
        <v>-742916.66666666663</v>
      </c>
      <c r="W114" s="34">
        <f t="shared" si="10"/>
        <v>-742916.66666666663</v>
      </c>
      <c r="X114" s="34">
        <f t="shared" si="10"/>
        <v>-742916.66666666663</v>
      </c>
      <c r="Y114" s="15"/>
      <c r="Z114" s="34">
        <f>SUM(M114:X114)</f>
        <v>-5647637.1799999997</v>
      </c>
    </row>
    <row r="115" spans="1:26" x14ac:dyDescent="0.25">
      <c r="A115" s="12"/>
      <c r="B115" s="12"/>
      <c r="C115" s="12"/>
      <c r="D115" s="12"/>
      <c r="E115" s="16"/>
      <c r="F115" s="12"/>
      <c r="G115" s="12"/>
      <c r="H115" s="12"/>
      <c r="I115" s="12"/>
      <c r="J115" s="12"/>
      <c r="K115" s="12"/>
      <c r="L115" s="12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2"/>
      <c r="Z115" s="17"/>
    </row>
    <row r="116" spans="1:26" x14ac:dyDescent="0.25">
      <c r="L116" s="15" t="s">
        <v>217</v>
      </c>
      <c r="M116" s="34">
        <v>1024564.54</v>
      </c>
      <c r="N116" s="34">
        <v>611543.27</v>
      </c>
      <c r="O116" s="34">
        <v>645320.43000000005</v>
      </c>
      <c r="P116" s="34">
        <v>985934.58</v>
      </c>
      <c r="Q116" s="34"/>
      <c r="R116" s="34"/>
      <c r="S116" s="34"/>
      <c r="T116" s="34"/>
      <c r="U116" s="34"/>
      <c r="V116" s="34"/>
      <c r="W116" s="34"/>
      <c r="X116" s="34"/>
      <c r="Y116" s="15"/>
      <c r="Z116" s="28">
        <f>SUM(M116:X116)</f>
        <v>3267362.8200000003</v>
      </c>
    </row>
    <row r="117" spans="1:26" x14ac:dyDescent="0.25">
      <c r="A117" s="12"/>
      <c r="B117" s="12"/>
      <c r="C117" s="12"/>
      <c r="D117" s="12"/>
      <c r="E117" s="16"/>
      <c r="F117" s="12"/>
      <c r="G117" s="12"/>
      <c r="H117" s="12"/>
      <c r="I117" s="12"/>
      <c r="J117" s="12"/>
      <c r="K117" s="12"/>
      <c r="L117" s="12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2"/>
      <c r="Z117" s="17"/>
    </row>
    <row r="118" spans="1:26" x14ac:dyDescent="0.25">
      <c r="A118" s="12"/>
      <c r="B118" s="12"/>
      <c r="C118" s="12"/>
      <c r="D118" s="12"/>
      <c r="E118" s="16"/>
      <c r="F118" s="12"/>
      <c r="G118" s="12"/>
      <c r="H118" s="12"/>
      <c r="I118" s="12"/>
      <c r="J118" s="12"/>
      <c r="K118" s="12"/>
      <c r="L118" s="12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2"/>
      <c r="Z118" s="17"/>
    </row>
    <row r="119" spans="1:26" x14ac:dyDescent="0.25">
      <c r="A119" s="12"/>
      <c r="B119" s="12"/>
      <c r="C119" s="12"/>
      <c r="D119" s="12"/>
      <c r="E119" s="16"/>
      <c r="F119" s="12"/>
      <c r="G119" s="12"/>
      <c r="H119" s="12"/>
      <c r="I119" s="12"/>
      <c r="J119" s="12"/>
      <c r="K119" s="12"/>
      <c r="L119" s="12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2"/>
      <c r="Z119" s="17"/>
    </row>
    <row r="120" spans="1:26" x14ac:dyDescent="0.25">
      <c r="A120" s="12"/>
      <c r="B120" s="12"/>
      <c r="C120" s="12"/>
      <c r="D120" s="12"/>
      <c r="E120" s="16"/>
      <c r="F120" s="12"/>
      <c r="G120" s="12"/>
      <c r="H120" s="12"/>
      <c r="I120" s="12"/>
      <c r="J120" s="12"/>
      <c r="K120" s="12"/>
      <c r="L120" s="12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2"/>
      <c r="Z120" s="17"/>
    </row>
    <row r="121" spans="1:26" x14ac:dyDescent="0.25">
      <c r="A121" s="12"/>
      <c r="B121" s="12"/>
      <c r="C121" s="12"/>
      <c r="D121" s="12"/>
      <c r="E121" s="16"/>
      <c r="F121" s="12"/>
      <c r="G121" s="12"/>
      <c r="H121" s="12"/>
      <c r="I121" s="12"/>
      <c r="J121" s="12"/>
      <c r="K121" s="12"/>
      <c r="L121" s="12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2"/>
      <c r="Z121" s="17"/>
    </row>
    <row r="122" spans="1:26" x14ac:dyDescent="0.25">
      <c r="A122" s="12"/>
      <c r="B122" s="12"/>
      <c r="C122" s="12"/>
      <c r="D122" s="12"/>
      <c r="E122" s="16"/>
      <c r="F122" s="12"/>
      <c r="G122" s="12"/>
      <c r="H122" s="12"/>
      <c r="I122" s="12"/>
      <c r="J122" s="12"/>
      <c r="K122" s="12"/>
      <c r="L122" s="12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2"/>
      <c r="Z122" s="17"/>
    </row>
    <row r="123" spans="1:26" x14ac:dyDescent="0.25">
      <c r="A123" s="12"/>
      <c r="B123" s="12"/>
      <c r="C123" s="12"/>
      <c r="D123" s="12"/>
      <c r="E123" s="16"/>
      <c r="F123" s="12"/>
      <c r="G123" s="12"/>
      <c r="H123" s="12"/>
      <c r="I123" s="12"/>
      <c r="J123" s="12"/>
      <c r="K123" s="12"/>
      <c r="L123" s="12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2"/>
      <c r="Z123" s="17"/>
    </row>
    <row r="124" spans="1:26" x14ac:dyDescent="0.25">
      <c r="A124" s="12"/>
      <c r="B124" s="12"/>
      <c r="C124" s="12"/>
      <c r="D124" s="12"/>
      <c r="E124" s="16"/>
      <c r="F124" s="12"/>
      <c r="G124" s="12"/>
      <c r="H124" s="12"/>
      <c r="I124" s="12"/>
      <c r="J124" s="12"/>
      <c r="K124" s="12"/>
      <c r="L124" s="12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2"/>
      <c r="Z124" s="17"/>
    </row>
    <row r="125" spans="1:26" x14ac:dyDescent="0.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2"/>
      <c r="Z125" s="17"/>
    </row>
  </sheetData>
  <sheetProtection algorithmName="SHA-512" hashValue="aexyXPdSGX9Jj8Vk6pdgARzYmyUSTfLdvVel25G7IaIu4PFJ20PyNvzxtEqxqe6Jyg3ooyqh0z9AjwmG5qIjcw==" saltValue="B/FCpkWyvj0KBjZGRJSOAg==" spinCount="100000" sheet="1" objects="1" scenarios="1" selectLockedCells="1" sort="0" selectUnlockedCells="1"/>
  <phoneticPr fontId="2" type="noConversion"/>
  <conditionalFormatting sqref="M29:X103">
    <cfRule type="expression" dxfId="39" priority="9" stopIfTrue="1">
      <formula>NOT(_xlfn.ISFORMULA(M29))</formula>
    </cfRule>
    <cfRule type="containsBlanks" dxfId="38" priority="10">
      <formula>LEN(TRIM(M29))=0</formula>
    </cfRule>
    <cfRule type="cellIs" priority="14" operator="equal">
      <formula>0</formula>
    </cfRule>
  </conditionalFormatting>
  <conditionalFormatting sqref="M111:X111">
    <cfRule type="cellIs" dxfId="37" priority="7" operator="lessThan">
      <formula>0</formula>
    </cfRule>
    <cfRule type="cellIs" dxfId="36" priority="8" operator="greaterThan">
      <formula>0</formula>
    </cfRule>
  </conditionalFormatting>
  <conditionalFormatting sqref="M114:X114">
    <cfRule type="cellIs" dxfId="35" priority="3" operator="lessThan">
      <formula>0</formula>
    </cfRule>
    <cfRule type="cellIs" dxfId="34" priority="4" operator="greaterThan">
      <formula>0</formula>
    </cfRule>
  </conditionalFormatting>
  <conditionalFormatting sqref="Z111">
    <cfRule type="cellIs" dxfId="33" priority="5" operator="lessThan">
      <formula>0</formula>
    </cfRule>
    <cfRule type="cellIs" dxfId="32" priority="6" operator="greaterThan">
      <formula>0</formula>
    </cfRule>
  </conditionalFormatting>
  <conditionalFormatting sqref="Z114">
    <cfRule type="cellIs" dxfId="31" priority="1" operator="lessThan">
      <formula>0</formula>
    </cfRule>
    <cfRule type="cellIs" dxfId="30" priority="2" operator="greaterThan">
      <formula>0</formula>
    </cfRule>
  </conditionalFormatting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8828E208-ED98-4DC2-8AD0-2F34FE3CFEB5}">
          <x14:formula1>
            <xm:f>Reference!$F$16:$F$18</xm:f>
          </x14:formula1>
          <xm:sqref>H9:H18 H29:H103</xm:sqref>
        </x14:dataValidation>
        <x14:dataValidation type="list" allowBlank="1" showInputMessage="1" showErrorMessage="1" xr:uid="{6B157DE8-C04E-4476-9564-16A21A842C04}">
          <x14:formula1>
            <xm:f>Reference!$E$16:$E$19</xm:f>
          </x14:formula1>
          <xm:sqref>E29:E103</xm:sqref>
        </x14:dataValidation>
        <x14:dataValidation type="list" allowBlank="1" showInputMessage="1" showErrorMessage="1" xr:uid="{1359275F-0E33-4AD0-80B0-43E479E1AF4A}">
          <x14:formula1>
            <xm:f>Reference!$D$11:$D$13</xm:f>
          </x14:formula1>
          <xm:sqref>D9:D18</xm:sqref>
        </x14:dataValidation>
        <x14:dataValidation type="list" allowBlank="1" showInputMessage="1" showErrorMessage="1" xr:uid="{82E6BFB0-02D1-4F29-A882-0E0DD932EA49}">
          <x14:formula1>
            <xm:f>Reference!$E$11:$E$12</xm:f>
          </x14:formula1>
          <xm:sqref>E9:E18</xm:sqref>
        </x14:dataValidation>
        <x14:dataValidation type="list" allowBlank="1" showInputMessage="1" showErrorMessage="1" xr:uid="{A01E2B0B-4916-4501-89FE-53E95E71DDCB}">
          <x14:formula1>
            <xm:f>Reference!$D$16:$D$18</xm:f>
          </x14:formula1>
          <xm:sqref>D29:D73</xm:sqref>
        </x14:dataValidation>
        <x14:dataValidation type="list" allowBlank="1" showInputMessage="1" showErrorMessage="1" xr:uid="{9FFEAC77-9BC3-466D-B154-AC91E2DF1563}">
          <x14:formula1>
            <xm:f>Reference!$C$16:$C$27</xm:f>
          </x14:formula1>
          <xm:sqref>C29:C73</xm:sqref>
        </x14:dataValidation>
        <x14:dataValidation type="list" allowBlank="1" showInputMessage="1" showErrorMessage="1" xr:uid="{B33F3BB1-2393-4420-869C-2204C4C332CB}">
          <x14:formula1>
            <xm:f>Reference!$G$11:$G$13</xm:f>
          </x14:formula1>
          <xm:sqref>K9:K18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C35D3-6BAF-483F-A79A-26C4A97F4BC4}">
  <sheetPr>
    <tabColor rgb="FF92D050"/>
  </sheetPr>
  <dimension ref="A1:AM121"/>
  <sheetViews>
    <sheetView workbookViewId="0">
      <selection activeCell="P116" sqref="P116"/>
    </sheetView>
  </sheetViews>
  <sheetFormatPr defaultRowHeight="15" outlineLevelRow="1" outlineLevelCol="1" x14ac:dyDescent="0.25"/>
  <cols>
    <col min="1" max="1" width="10.85546875" style="10" bestFit="1" customWidth="1"/>
    <col min="2" max="2" width="25.42578125" style="10" customWidth="1"/>
    <col min="3" max="3" width="19.5703125" style="10" bestFit="1" customWidth="1"/>
    <col min="4" max="4" width="11.140625" style="10" bestFit="1" customWidth="1"/>
    <col min="5" max="5" width="11.7109375" style="10" customWidth="1"/>
    <col min="6" max="6" width="12.7109375" style="10" bestFit="1" customWidth="1" outlineLevel="1"/>
    <col min="7" max="7" width="14" style="10" bestFit="1" customWidth="1" outlineLevel="1"/>
    <col min="8" max="8" width="14" style="10" customWidth="1"/>
    <col min="9" max="10" width="9" style="10" customWidth="1" outlineLevel="1"/>
    <col min="11" max="11" width="19.42578125" style="10" customWidth="1" outlineLevel="1"/>
    <col min="12" max="12" width="15.42578125" style="10" customWidth="1"/>
    <col min="13" max="24" width="14.28515625" style="10" customWidth="1" outlineLevel="1"/>
    <col min="25" max="25" width="8.42578125" style="10" bestFit="1" customWidth="1"/>
    <col min="26" max="26" width="15" style="10" bestFit="1" customWidth="1"/>
    <col min="27" max="38" width="13.28515625" style="10" hidden="1" customWidth="1" outlineLevel="1"/>
    <col min="39" max="39" width="11.42578125" style="10" bestFit="1" customWidth="1" collapsed="1"/>
    <col min="40" max="41" width="11.42578125" style="10" bestFit="1" customWidth="1"/>
    <col min="42" max="16384" width="9.140625" style="10"/>
  </cols>
  <sheetData>
    <row r="1" spans="1:26" x14ac:dyDescent="0.25">
      <c r="A1" s="13" t="s">
        <v>11</v>
      </c>
      <c r="B1" s="14" t="s">
        <v>13</v>
      </c>
    </row>
    <row r="2" spans="1:26" x14ac:dyDescent="0.25">
      <c r="A2" s="13" t="s">
        <v>176</v>
      </c>
      <c r="B2" s="14" t="s">
        <v>193</v>
      </c>
    </row>
    <row r="3" spans="1:26" x14ac:dyDescent="0.25">
      <c r="A3" s="13" t="s">
        <v>177</v>
      </c>
      <c r="B3" s="14"/>
    </row>
    <row r="4" spans="1:26" x14ac:dyDescent="0.25">
      <c r="A4" s="13" t="s">
        <v>184</v>
      </c>
      <c r="B4" s="19">
        <f>Z110</f>
        <v>4598160</v>
      </c>
    </row>
    <row r="5" spans="1:26" x14ac:dyDescent="0.25">
      <c r="A5" s="13" t="s">
        <v>190</v>
      </c>
      <c r="B5" s="14">
        <f>COUNTA(PROGRAM2_STAFF[Name])-(COUNTIF(PROGRAM2_STAFF[Status],"Left Company")+COUNTIF(PROGRAM2_STAFF[Status],"Transfer Out"))</f>
        <v>18</v>
      </c>
    </row>
    <row r="7" spans="1:26" x14ac:dyDescent="0.25">
      <c r="A7" s="31" t="s">
        <v>183</v>
      </c>
    </row>
    <row r="8" spans="1:26" s="128" customFormat="1" ht="30" x14ac:dyDescent="0.25">
      <c r="A8" s="123" t="s">
        <v>11</v>
      </c>
      <c r="B8" s="123" t="s">
        <v>16</v>
      </c>
      <c r="C8" s="126" t="s">
        <v>112</v>
      </c>
      <c r="D8" s="123" t="s">
        <v>63</v>
      </c>
      <c r="E8" s="123" t="s">
        <v>7</v>
      </c>
      <c r="F8" s="123" t="s">
        <v>65</v>
      </c>
      <c r="G8" s="123" t="s">
        <v>66</v>
      </c>
      <c r="H8" s="123" t="s">
        <v>67</v>
      </c>
      <c r="I8" s="123" t="s">
        <v>2</v>
      </c>
      <c r="J8" s="123" t="s">
        <v>3</v>
      </c>
      <c r="K8" s="123" t="s">
        <v>106</v>
      </c>
      <c r="L8" s="123" t="s">
        <v>170</v>
      </c>
      <c r="M8" s="123" t="s">
        <v>92</v>
      </c>
      <c r="N8" s="123" t="s">
        <v>93</v>
      </c>
      <c r="O8" s="123" t="s">
        <v>94</v>
      </c>
      <c r="P8" s="123" t="s">
        <v>95</v>
      </c>
      <c r="Q8" s="123" t="s">
        <v>96</v>
      </c>
      <c r="R8" s="123" t="s">
        <v>97</v>
      </c>
      <c r="S8" s="123" t="s">
        <v>98</v>
      </c>
      <c r="T8" s="123" t="s">
        <v>99</v>
      </c>
      <c r="U8" s="123" t="s">
        <v>100</v>
      </c>
      <c r="V8" s="123" t="s">
        <v>101</v>
      </c>
      <c r="W8" s="123" t="s">
        <v>102</v>
      </c>
      <c r="X8" s="123" t="s">
        <v>103</v>
      </c>
      <c r="Y8" s="127" t="s">
        <v>180</v>
      </c>
      <c r="Z8" s="123" t="s">
        <v>181</v>
      </c>
    </row>
    <row r="9" spans="1:26" x14ac:dyDescent="0.25">
      <c r="A9" s="8" t="str">
        <f>$B$1</f>
        <v>Program 2</v>
      </c>
      <c r="B9" s="8" t="s">
        <v>165</v>
      </c>
      <c r="C9" s="27"/>
      <c r="D9" s="24" t="s">
        <v>166</v>
      </c>
      <c r="E9" s="24" t="s">
        <v>178</v>
      </c>
      <c r="F9" t="s">
        <v>185</v>
      </c>
      <c r="G9" t="s">
        <v>186</v>
      </c>
      <c r="H9" t="s">
        <v>68</v>
      </c>
      <c r="I9" s="29">
        <v>45292</v>
      </c>
      <c r="J9" s="29">
        <v>47118</v>
      </c>
      <c r="K9" t="s">
        <v>107</v>
      </c>
      <c r="L9" s="7">
        <v>750000</v>
      </c>
      <c r="M9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62500</v>
      </c>
      <c r="N9" s="7">
        <f>IF(PROGRAM2_NONSTAFF[[#This Row],[Payment Frequency]]="Monthly",PROGRAM2_NONSTAFF[[#This Row],[Contract Cost]]/Reference!$H$11,0)</f>
        <v>62500</v>
      </c>
      <c r="O9" s="7">
        <f>IF(PROGRAM2_NONSTAFF[[#This Row],[Payment Frequency]]="Monthly",PROGRAM2_NONSTAFF[[#This Row],[Contract Cost]]/Reference!$H$11,0)</f>
        <v>62500</v>
      </c>
      <c r="P9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62500</v>
      </c>
      <c r="Q9" s="7">
        <f>IF(PROGRAM2_NONSTAFF[[#This Row],[Payment Frequency]]="Monthly",PROGRAM2_NONSTAFF[[#This Row],[Contract Cost]]/Reference!$H$11,0)</f>
        <v>62500</v>
      </c>
      <c r="R9" s="7">
        <f>IF(PROGRAM2_NONSTAFF[[#This Row],[Payment Frequency]]="Monthly",PROGRAM2_NONSTAFF[[#This Row],[Contract Cost]]/Reference!$H$11,0)</f>
        <v>62500</v>
      </c>
      <c r="S9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62500</v>
      </c>
      <c r="T9" s="7">
        <f>IF(PROGRAM2_NONSTAFF[[#This Row],[Payment Frequency]]="Monthly",PROGRAM2_NONSTAFF[[#This Row],[Contract Cost]]/Reference!$H$11,0)</f>
        <v>62500</v>
      </c>
      <c r="U9" s="7">
        <f>IF(PROGRAM2_NONSTAFF[[#This Row],[Payment Frequency]]="Monthly",PROGRAM2_NONSTAFF[[#This Row],[Contract Cost]]/Reference!$H$11,0)</f>
        <v>62500</v>
      </c>
      <c r="V9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62500</v>
      </c>
      <c r="W9" s="7">
        <f>IF(PROGRAM2_NONSTAFF[[#This Row],[Payment Frequency]]="Monthly",PROGRAM2_NONSTAFF[[#This Row],[Contract Cost]]/Reference!$H$11,0)</f>
        <v>62500</v>
      </c>
      <c r="X9" s="7">
        <f>IF(PROGRAM2_NONSTAFF[[#This Row],[Payment Frequency]]="Monthly",PROGRAM2_NONSTAFF[[#This Row],[Contract Cost]]/Reference!$H$11,0)</f>
        <v>62500</v>
      </c>
      <c r="Y9" s="9"/>
      <c r="Z9" s="7">
        <f>SUM(PROGRAM2_NONSTAFF[[#This Row],[Jan-26]:[,]])</f>
        <v>750000</v>
      </c>
    </row>
    <row r="10" spans="1:26" x14ac:dyDescent="0.25">
      <c r="A10" s="8" t="str">
        <f t="shared" ref="A10:A18" si="0">$B$1</f>
        <v>Program 2</v>
      </c>
      <c r="B10" s="8" t="s">
        <v>167</v>
      </c>
      <c r="C10" s="27"/>
      <c r="D10" s="24" t="s">
        <v>1</v>
      </c>
      <c r="E10" s="24" t="s">
        <v>178</v>
      </c>
      <c r="F10" t="s">
        <v>187</v>
      </c>
      <c r="G10" t="s">
        <v>147</v>
      </c>
      <c r="H10" t="s">
        <v>68</v>
      </c>
      <c r="I10" s="29">
        <v>45838</v>
      </c>
      <c r="J10" s="29">
        <v>47269</v>
      </c>
      <c r="K10" t="s">
        <v>108</v>
      </c>
      <c r="L10" s="7">
        <v>250000</v>
      </c>
      <c r="M10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62500</v>
      </c>
      <c r="N10" s="7">
        <f>IF(PROGRAM2_NONSTAFF[[#This Row],[Payment Frequency]]="Monthly",PROGRAM2_NONSTAFF[[#This Row],[Contract Cost]]/Reference!$H$11,0)</f>
        <v>0</v>
      </c>
      <c r="O10" s="7">
        <f>IF(PROGRAM2_NONSTAFF[[#This Row],[Payment Frequency]]="Monthly",PROGRAM2_NONSTAFF[[#This Row],[Contract Cost]]/Reference!$H$11,0)</f>
        <v>0</v>
      </c>
      <c r="P10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62500</v>
      </c>
      <c r="Q10" s="7">
        <f>IF(PROGRAM2_NONSTAFF[[#This Row],[Payment Frequency]]="Monthly",PROGRAM2_NONSTAFF[[#This Row],[Contract Cost]]/Reference!$H$11,0)</f>
        <v>0</v>
      </c>
      <c r="R10" s="7">
        <f>IF(PROGRAM2_NONSTAFF[[#This Row],[Payment Frequency]]="Monthly",PROGRAM2_NONSTAFF[[#This Row],[Contract Cost]]/Reference!$H$11,0)</f>
        <v>0</v>
      </c>
      <c r="S10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62500</v>
      </c>
      <c r="T10" s="7">
        <f>IF(PROGRAM2_NONSTAFF[[#This Row],[Payment Frequency]]="Monthly",PROGRAM2_NONSTAFF[[#This Row],[Contract Cost]]/Reference!$H$11,0)</f>
        <v>0</v>
      </c>
      <c r="U10" s="7">
        <f>IF(PROGRAM2_NONSTAFF[[#This Row],[Payment Frequency]]="Monthly",PROGRAM2_NONSTAFF[[#This Row],[Contract Cost]]/Reference!$H$11,0)</f>
        <v>0</v>
      </c>
      <c r="V10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62500</v>
      </c>
      <c r="W10" s="7">
        <f>IF(PROGRAM2_NONSTAFF[[#This Row],[Payment Frequency]]="Monthly",PROGRAM2_NONSTAFF[[#This Row],[Contract Cost]]/Reference!$H$11,0)</f>
        <v>0</v>
      </c>
      <c r="X10" s="7">
        <f>IF(PROGRAM2_NONSTAFF[[#This Row],[Payment Frequency]]="Monthly",PROGRAM2_NONSTAFF[[#This Row],[Contract Cost]]/Reference!$H$11,0)</f>
        <v>0</v>
      </c>
      <c r="Y10" s="9"/>
      <c r="Z10" s="7">
        <f>SUM(PROGRAM2_NONSTAFF[[#This Row],[Jan-26]:[,]])</f>
        <v>250000</v>
      </c>
    </row>
    <row r="11" spans="1:26" x14ac:dyDescent="0.25">
      <c r="A11" s="8" t="str">
        <f t="shared" si="0"/>
        <v>Program 2</v>
      </c>
      <c r="B11" s="8" t="s">
        <v>163</v>
      </c>
      <c r="C11" s="27"/>
      <c r="D11" s="24" t="s">
        <v>0</v>
      </c>
      <c r="E11" s="24" t="s">
        <v>178</v>
      </c>
      <c r="F11" t="s">
        <v>188</v>
      </c>
      <c r="G11" t="s">
        <v>147</v>
      </c>
      <c r="H11" t="s">
        <v>68</v>
      </c>
      <c r="I11" s="29">
        <v>46082</v>
      </c>
      <c r="J11" s="29">
        <v>46811</v>
      </c>
      <c r="K11" t="s">
        <v>108</v>
      </c>
      <c r="L11" s="7">
        <v>275000</v>
      </c>
      <c r="M11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68750</v>
      </c>
      <c r="N11" s="7">
        <f>IF(PROGRAM2_NONSTAFF[[#This Row],[Payment Frequency]]="Monthly",PROGRAM2_NONSTAFF[[#This Row],[Contract Cost]]/Reference!$H$11,0)</f>
        <v>0</v>
      </c>
      <c r="O11" s="7">
        <f>IF(PROGRAM2_NONSTAFF[[#This Row],[Payment Frequency]]="Monthly",PROGRAM2_NONSTAFF[[#This Row],[Contract Cost]]/Reference!$H$11,0)</f>
        <v>0</v>
      </c>
      <c r="P11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68750</v>
      </c>
      <c r="Q11" s="7">
        <f>IF(PROGRAM2_NONSTAFF[[#This Row],[Payment Frequency]]="Monthly",PROGRAM2_NONSTAFF[[#This Row],[Contract Cost]]/Reference!$H$11,0)</f>
        <v>0</v>
      </c>
      <c r="R11" s="7">
        <f>IF(PROGRAM2_NONSTAFF[[#This Row],[Payment Frequency]]="Monthly",PROGRAM2_NONSTAFF[[#This Row],[Contract Cost]]/Reference!$H$11,0)</f>
        <v>0</v>
      </c>
      <c r="S11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68750</v>
      </c>
      <c r="T11" s="7">
        <f>IF(PROGRAM2_NONSTAFF[[#This Row],[Payment Frequency]]="Monthly",PROGRAM2_NONSTAFF[[#This Row],[Contract Cost]]/Reference!$H$11,0)</f>
        <v>0</v>
      </c>
      <c r="U11" s="7">
        <f>IF(PROGRAM2_NONSTAFF[[#This Row],[Payment Frequency]]="Monthly",PROGRAM2_NONSTAFF[[#This Row],[Contract Cost]]/Reference!$H$11,0)</f>
        <v>0</v>
      </c>
      <c r="V11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68750</v>
      </c>
      <c r="W11" s="7">
        <f>IF(PROGRAM2_NONSTAFF[[#This Row],[Payment Frequency]]="Monthly",PROGRAM2_NONSTAFF[[#This Row],[Contract Cost]]/Reference!$H$11,0)</f>
        <v>0</v>
      </c>
      <c r="X11" s="7">
        <f>IF(PROGRAM2_NONSTAFF[[#This Row],[Payment Frequency]]="Monthly",PROGRAM2_NONSTAFF[[#This Row],[Contract Cost]]/Reference!$H$11,0)</f>
        <v>0</v>
      </c>
      <c r="Y11" s="9"/>
      <c r="Z11" s="7">
        <f>SUM(PROGRAM2_NONSTAFF[[#This Row],[Jan-26]:[,]])</f>
        <v>275000</v>
      </c>
    </row>
    <row r="12" spans="1:26" x14ac:dyDescent="0.25">
      <c r="A12" s="8" t="str">
        <f t="shared" si="0"/>
        <v>Program 2</v>
      </c>
      <c r="B12" s="8" t="s">
        <v>162</v>
      </c>
      <c r="C12" s="27"/>
      <c r="D12" s="24" t="s">
        <v>0</v>
      </c>
      <c r="E12" s="24" t="s">
        <v>178</v>
      </c>
      <c r="F12" t="s">
        <v>144</v>
      </c>
      <c r="G12" t="s">
        <v>144</v>
      </c>
      <c r="H12" t="s">
        <v>68</v>
      </c>
      <c r="I12" s="29">
        <v>45261</v>
      </c>
      <c r="J12" s="29">
        <v>46721</v>
      </c>
      <c r="K12" t="s">
        <v>107</v>
      </c>
      <c r="L12" s="7">
        <v>1000000</v>
      </c>
      <c r="M12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83333.333333333328</v>
      </c>
      <c r="N12" s="7">
        <f>IF(PROGRAM2_NONSTAFF[[#This Row],[Payment Frequency]]="Monthly",PROGRAM2_NONSTAFF[[#This Row],[Contract Cost]]/Reference!$H$11,0)</f>
        <v>83333.333333333328</v>
      </c>
      <c r="O12" s="7">
        <f>IF(PROGRAM2_NONSTAFF[[#This Row],[Payment Frequency]]="Monthly",PROGRAM2_NONSTAFF[[#This Row],[Contract Cost]]/Reference!$H$11,0)</f>
        <v>83333.333333333328</v>
      </c>
      <c r="P12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83333.333333333328</v>
      </c>
      <c r="Q12" s="7">
        <f>IF(PROGRAM2_NONSTAFF[[#This Row],[Payment Frequency]]="Monthly",PROGRAM2_NONSTAFF[[#This Row],[Contract Cost]]/Reference!$H$11,0)</f>
        <v>83333.333333333328</v>
      </c>
      <c r="R12" s="7">
        <f>IF(PROGRAM2_NONSTAFF[[#This Row],[Payment Frequency]]="Monthly",PROGRAM2_NONSTAFF[[#This Row],[Contract Cost]]/Reference!$H$11,0)</f>
        <v>83333.333333333328</v>
      </c>
      <c r="S12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83333.333333333328</v>
      </c>
      <c r="T12" s="7">
        <f>IF(PROGRAM2_NONSTAFF[[#This Row],[Payment Frequency]]="Monthly",PROGRAM2_NONSTAFF[[#This Row],[Contract Cost]]/Reference!$H$11,0)</f>
        <v>83333.333333333328</v>
      </c>
      <c r="U12" s="7">
        <f>IF(PROGRAM2_NONSTAFF[[#This Row],[Payment Frequency]]="Monthly",PROGRAM2_NONSTAFF[[#This Row],[Contract Cost]]/Reference!$H$11,0)</f>
        <v>83333.333333333328</v>
      </c>
      <c r="V12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83333.333333333328</v>
      </c>
      <c r="W12" s="7">
        <f>IF(PROGRAM2_NONSTAFF[[#This Row],[Payment Frequency]]="Monthly",PROGRAM2_NONSTAFF[[#This Row],[Contract Cost]]/Reference!$H$11,0)</f>
        <v>83333.333333333328</v>
      </c>
      <c r="X12" s="7">
        <f>IF(PROGRAM2_NONSTAFF[[#This Row],[Payment Frequency]]="Monthly",PROGRAM2_NONSTAFF[[#This Row],[Contract Cost]]/Reference!$H$11,0)</f>
        <v>83333.333333333328</v>
      </c>
      <c r="Y12" s="9"/>
      <c r="Z12" s="7">
        <f>SUM(PROGRAM2_NONSTAFF[[#This Row],[Jan-26]:[,]])</f>
        <v>1000000.0000000001</v>
      </c>
    </row>
    <row r="13" spans="1:26" x14ac:dyDescent="0.25">
      <c r="A13" s="8" t="str">
        <f t="shared" si="0"/>
        <v>Program 2</v>
      </c>
      <c r="B13" s="8"/>
      <c r="C13" s="27"/>
      <c r="D13" s="24"/>
      <c r="E13" s="24"/>
      <c r="F13"/>
      <c r="G13"/>
      <c r="H13"/>
      <c r="I13" s="29"/>
      <c r="J13" s="29"/>
      <c r="K13"/>
      <c r="L13" s="7"/>
      <c r="M13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0</v>
      </c>
      <c r="N13" s="7">
        <f>IF(PROGRAM2_NONSTAFF[[#This Row],[Payment Frequency]]="Monthly",PROGRAM2_NONSTAFF[[#This Row],[Contract Cost]]/Reference!$H$11,0)</f>
        <v>0</v>
      </c>
      <c r="O13" s="7">
        <f>IF(PROGRAM2_NONSTAFF[[#This Row],[Payment Frequency]]="Monthly",PROGRAM2_NONSTAFF[[#This Row],[Contract Cost]]/Reference!$H$11,0)</f>
        <v>0</v>
      </c>
      <c r="P13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0</v>
      </c>
      <c r="Q13" s="7">
        <f>IF(PROGRAM2_NONSTAFF[[#This Row],[Payment Frequency]]="Monthly",PROGRAM2_NONSTAFF[[#This Row],[Contract Cost]]/Reference!$H$11,0)</f>
        <v>0</v>
      </c>
      <c r="R13" s="7">
        <f>IF(PROGRAM2_NONSTAFF[[#This Row],[Payment Frequency]]="Monthly",PROGRAM2_NONSTAFF[[#This Row],[Contract Cost]]/Reference!$H$11,0)</f>
        <v>0</v>
      </c>
      <c r="S13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0</v>
      </c>
      <c r="T13" s="7">
        <f>IF(PROGRAM2_NONSTAFF[[#This Row],[Payment Frequency]]="Monthly",PROGRAM2_NONSTAFF[[#This Row],[Contract Cost]]/Reference!$H$11,0)</f>
        <v>0</v>
      </c>
      <c r="U13" s="7">
        <f>IF(PROGRAM2_NONSTAFF[[#This Row],[Payment Frequency]]="Monthly",PROGRAM2_NONSTAFF[[#This Row],[Contract Cost]]/Reference!$H$11,0)</f>
        <v>0</v>
      </c>
      <c r="V13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0</v>
      </c>
      <c r="W13" s="7">
        <f>IF(PROGRAM2_NONSTAFF[[#This Row],[Payment Frequency]]="Monthly",PROGRAM2_NONSTAFF[[#This Row],[Contract Cost]]/Reference!$H$11,0)</f>
        <v>0</v>
      </c>
      <c r="X13" s="7">
        <f>IF(PROGRAM2_NONSTAFF[[#This Row],[Payment Frequency]]="Monthly",PROGRAM2_NONSTAFF[[#This Row],[Contract Cost]]/Reference!$H$11,0)</f>
        <v>0</v>
      </c>
      <c r="Y13" s="9"/>
      <c r="Z13" s="7">
        <f>SUM(PROGRAM2_NONSTAFF[[#This Row],[Jan-26]:[,]])</f>
        <v>0</v>
      </c>
    </row>
    <row r="14" spans="1:26" x14ac:dyDescent="0.25">
      <c r="A14" s="8" t="str">
        <f t="shared" si="0"/>
        <v>Program 2</v>
      </c>
      <c r="B14" s="8"/>
      <c r="C14" s="27"/>
      <c r="D14" s="24"/>
      <c r="E14" s="24"/>
      <c r="F14"/>
      <c r="G14"/>
      <c r="H14"/>
      <c r="I14" s="29"/>
      <c r="J14" s="29"/>
      <c r="K14"/>
      <c r="L14" s="7"/>
      <c r="M14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0</v>
      </c>
      <c r="N14" s="7">
        <f>IF(PROGRAM2_NONSTAFF[[#This Row],[Payment Frequency]]="Monthly",PROGRAM2_NONSTAFF[[#This Row],[Contract Cost]]/Reference!$H$11,0)</f>
        <v>0</v>
      </c>
      <c r="O14" s="7">
        <f>IF(PROGRAM2_NONSTAFF[[#This Row],[Payment Frequency]]="Monthly",PROGRAM2_NONSTAFF[[#This Row],[Contract Cost]]/Reference!$H$11,0)</f>
        <v>0</v>
      </c>
      <c r="P14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0</v>
      </c>
      <c r="Q14" s="7">
        <f>IF(PROGRAM2_NONSTAFF[[#This Row],[Payment Frequency]]="Monthly",PROGRAM2_NONSTAFF[[#This Row],[Contract Cost]]/Reference!$H$11,0)</f>
        <v>0</v>
      </c>
      <c r="R14" s="7">
        <f>IF(PROGRAM2_NONSTAFF[[#This Row],[Payment Frequency]]="Monthly",PROGRAM2_NONSTAFF[[#This Row],[Contract Cost]]/Reference!$H$11,0)</f>
        <v>0</v>
      </c>
      <c r="S14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0</v>
      </c>
      <c r="T14" s="7">
        <f>IF(PROGRAM2_NONSTAFF[[#This Row],[Payment Frequency]]="Monthly",PROGRAM2_NONSTAFF[[#This Row],[Contract Cost]]/Reference!$H$11,0)</f>
        <v>0</v>
      </c>
      <c r="U14" s="7">
        <f>IF(PROGRAM2_NONSTAFF[[#This Row],[Payment Frequency]]="Monthly",PROGRAM2_NONSTAFF[[#This Row],[Contract Cost]]/Reference!$H$11,0)</f>
        <v>0</v>
      </c>
      <c r="V14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0</v>
      </c>
      <c r="W14" s="7">
        <f>IF(PROGRAM2_NONSTAFF[[#This Row],[Payment Frequency]]="Monthly",PROGRAM2_NONSTAFF[[#This Row],[Contract Cost]]/Reference!$H$11,0)</f>
        <v>0</v>
      </c>
      <c r="X14" s="7">
        <f>IF(PROGRAM2_NONSTAFF[[#This Row],[Payment Frequency]]="Monthly",PROGRAM2_NONSTAFF[[#This Row],[Contract Cost]]/Reference!$H$11,0)</f>
        <v>0</v>
      </c>
      <c r="Y14" s="9"/>
      <c r="Z14" s="7">
        <f>SUM(PROGRAM2_NONSTAFF[[#This Row],[Jan-26]:[,]])</f>
        <v>0</v>
      </c>
    </row>
    <row r="15" spans="1:26" x14ac:dyDescent="0.25">
      <c r="A15" s="8" t="str">
        <f t="shared" si="0"/>
        <v>Program 2</v>
      </c>
      <c r="B15"/>
      <c r="C15" s="27"/>
      <c r="D15" s="24"/>
      <c r="E15" s="24"/>
      <c r="F15"/>
      <c r="G15"/>
      <c r="H15"/>
      <c r="I15" s="29"/>
      <c r="J15" s="29"/>
      <c r="K15"/>
      <c r="L15" s="7"/>
      <c r="M15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0</v>
      </c>
      <c r="N15" s="7">
        <f>IF(PROGRAM2_NONSTAFF[[#This Row],[Payment Frequency]]="Monthly",PROGRAM2_NONSTAFF[[#This Row],[Contract Cost]]/Reference!$H$11,0)</f>
        <v>0</v>
      </c>
      <c r="O15" s="7">
        <f>IF(PROGRAM2_NONSTAFF[[#This Row],[Payment Frequency]]="Monthly",PROGRAM2_NONSTAFF[[#This Row],[Contract Cost]]/Reference!$H$11,0)</f>
        <v>0</v>
      </c>
      <c r="P15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0</v>
      </c>
      <c r="Q15" s="7">
        <f>IF(PROGRAM2_NONSTAFF[[#This Row],[Payment Frequency]]="Monthly",PROGRAM2_NONSTAFF[[#This Row],[Contract Cost]]/Reference!$H$11,0)</f>
        <v>0</v>
      </c>
      <c r="R15" s="7">
        <f>IF(PROGRAM2_NONSTAFF[[#This Row],[Payment Frequency]]="Monthly",PROGRAM2_NONSTAFF[[#This Row],[Contract Cost]]/Reference!$H$11,0)</f>
        <v>0</v>
      </c>
      <c r="S15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0</v>
      </c>
      <c r="T15" s="7">
        <f>IF(PROGRAM2_NONSTAFF[[#This Row],[Payment Frequency]]="Monthly",PROGRAM2_NONSTAFF[[#This Row],[Contract Cost]]/Reference!$H$11,0)</f>
        <v>0</v>
      </c>
      <c r="U15" s="7">
        <f>IF(PROGRAM2_NONSTAFF[[#This Row],[Payment Frequency]]="Monthly",PROGRAM2_NONSTAFF[[#This Row],[Contract Cost]]/Reference!$H$11,0)</f>
        <v>0</v>
      </c>
      <c r="V15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0</v>
      </c>
      <c r="W15" s="7">
        <f>IF(PROGRAM2_NONSTAFF[[#This Row],[Payment Frequency]]="Monthly",PROGRAM2_NONSTAFF[[#This Row],[Contract Cost]]/Reference!$H$11,0)</f>
        <v>0</v>
      </c>
      <c r="X15" s="7">
        <f>IF(PROGRAM2_NONSTAFF[[#This Row],[Payment Frequency]]="Monthly",PROGRAM2_NONSTAFF[[#This Row],[Contract Cost]]/Reference!$H$11,0)</f>
        <v>0</v>
      </c>
      <c r="Y15" s="9"/>
      <c r="Z15" s="7">
        <f>SUM(PROGRAM2_NONSTAFF[[#This Row],[Jan-26]:[,]])</f>
        <v>0</v>
      </c>
    </row>
    <row r="16" spans="1:26" x14ac:dyDescent="0.25">
      <c r="A16" s="8" t="str">
        <f t="shared" si="0"/>
        <v>Program 2</v>
      </c>
      <c r="B16"/>
      <c r="C16" s="27"/>
      <c r="D16" s="24"/>
      <c r="E16" s="24"/>
      <c r="F16"/>
      <c r="G16"/>
      <c r="H16"/>
      <c r="I16" s="29"/>
      <c r="J16" s="29"/>
      <c r="K16"/>
      <c r="L16" s="7"/>
      <c r="M16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0</v>
      </c>
      <c r="N16" s="7">
        <f>IF(PROGRAM2_NONSTAFF[[#This Row],[Payment Frequency]]="Monthly",PROGRAM2_NONSTAFF[[#This Row],[Contract Cost]]/Reference!$H$11,0)</f>
        <v>0</v>
      </c>
      <c r="O16" s="7">
        <f>IF(PROGRAM2_NONSTAFF[[#This Row],[Payment Frequency]]="Monthly",PROGRAM2_NONSTAFF[[#This Row],[Contract Cost]]/Reference!$H$11,0)</f>
        <v>0</v>
      </c>
      <c r="P16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0</v>
      </c>
      <c r="Q16" s="7">
        <f>IF(PROGRAM2_NONSTAFF[[#This Row],[Payment Frequency]]="Monthly",PROGRAM2_NONSTAFF[[#This Row],[Contract Cost]]/Reference!$H$11,0)</f>
        <v>0</v>
      </c>
      <c r="R16" s="7">
        <f>IF(PROGRAM2_NONSTAFF[[#This Row],[Payment Frequency]]="Monthly",PROGRAM2_NONSTAFF[[#This Row],[Contract Cost]]/Reference!$H$11,0)</f>
        <v>0</v>
      </c>
      <c r="S16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0</v>
      </c>
      <c r="T16" s="7">
        <f>IF(PROGRAM2_NONSTAFF[[#This Row],[Payment Frequency]]="Monthly",PROGRAM2_NONSTAFF[[#This Row],[Contract Cost]]/Reference!$H$11,0)</f>
        <v>0</v>
      </c>
      <c r="U16" s="7">
        <f>IF(PROGRAM2_NONSTAFF[[#This Row],[Payment Frequency]]="Monthly",PROGRAM2_NONSTAFF[[#This Row],[Contract Cost]]/Reference!$H$11,0)</f>
        <v>0</v>
      </c>
      <c r="V16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0</v>
      </c>
      <c r="W16" s="7">
        <f>IF(PROGRAM2_NONSTAFF[[#This Row],[Payment Frequency]]="Monthly",PROGRAM2_NONSTAFF[[#This Row],[Contract Cost]]/Reference!$H$11,0)</f>
        <v>0</v>
      </c>
      <c r="X16" s="7">
        <f>IF(PROGRAM2_NONSTAFF[[#This Row],[Payment Frequency]]="Monthly",PROGRAM2_NONSTAFF[[#This Row],[Contract Cost]]/Reference!$H$11,0)</f>
        <v>0</v>
      </c>
      <c r="Y16" s="9"/>
      <c r="Z16" s="7">
        <f>SUM(PROGRAM2_NONSTAFF[[#This Row],[Jan-26]:[,]])</f>
        <v>0</v>
      </c>
    </row>
    <row r="17" spans="1:39" x14ac:dyDescent="0.25">
      <c r="A17" s="8" t="str">
        <f t="shared" si="0"/>
        <v>Program 2</v>
      </c>
      <c r="B17"/>
      <c r="C17" s="27"/>
      <c r="D17" s="24"/>
      <c r="E17" s="24"/>
      <c r="F17"/>
      <c r="G17"/>
      <c r="H17"/>
      <c r="I17" s="29"/>
      <c r="J17" s="29"/>
      <c r="K17"/>
      <c r="L17" s="7"/>
      <c r="M17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0</v>
      </c>
      <c r="N17" s="7">
        <f>IF(PROGRAM2_NONSTAFF[[#This Row],[Payment Frequency]]="Monthly",PROGRAM2_NONSTAFF[[#This Row],[Contract Cost]]/Reference!$H$11,0)</f>
        <v>0</v>
      </c>
      <c r="O17" s="7">
        <f>IF(PROGRAM2_NONSTAFF[[#This Row],[Payment Frequency]]="Monthly",PROGRAM2_NONSTAFF[[#This Row],[Contract Cost]]/Reference!$H$11,0)</f>
        <v>0</v>
      </c>
      <c r="P17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0</v>
      </c>
      <c r="Q17" s="7">
        <f>IF(PROGRAM2_NONSTAFF[[#This Row],[Payment Frequency]]="Monthly",PROGRAM2_NONSTAFF[[#This Row],[Contract Cost]]/Reference!$H$11,0)</f>
        <v>0</v>
      </c>
      <c r="R17" s="7">
        <f>IF(PROGRAM2_NONSTAFF[[#This Row],[Payment Frequency]]="Monthly",PROGRAM2_NONSTAFF[[#This Row],[Contract Cost]]/Reference!$H$11,0)</f>
        <v>0</v>
      </c>
      <c r="S17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0</v>
      </c>
      <c r="T17" s="7">
        <f>IF(PROGRAM2_NONSTAFF[[#This Row],[Payment Frequency]]="Monthly",PROGRAM2_NONSTAFF[[#This Row],[Contract Cost]]/Reference!$H$11,0)</f>
        <v>0</v>
      </c>
      <c r="U17" s="7">
        <f>IF(PROGRAM2_NONSTAFF[[#This Row],[Payment Frequency]]="Monthly",PROGRAM2_NONSTAFF[[#This Row],[Contract Cost]]/Reference!$H$11,0)</f>
        <v>0</v>
      </c>
      <c r="V17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0</v>
      </c>
      <c r="W17" s="7">
        <f>IF(PROGRAM2_NONSTAFF[[#This Row],[Payment Frequency]]="Monthly",PROGRAM2_NONSTAFF[[#This Row],[Contract Cost]]/Reference!$H$11,0)</f>
        <v>0</v>
      </c>
      <c r="X17" s="7">
        <f>IF(PROGRAM2_NONSTAFF[[#This Row],[Payment Frequency]]="Monthly",PROGRAM2_NONSTAFF[[#This Row],[Contract Cost]]/Reference!$H$11,0)</f>
        <v>0</v>
      </c>
      <c r="Y17" s="9"/>
      <c r="Z17" s="7">
        <f>SUM(PROGRAM2_NONSTAFF[[#This Row],[Jan-26]:[,]])</f>
        <v>0</v>
      </c>
    </row>
    <row r="18" spans="1:39" x14ac:dyDescent="0.25">
      <c r="A18" s="8" t="str">
        <f t="shared" si="0"/>
        <v>Program 2</v>
      </c>
      <c r="B18"/>
      <c r="C18" s="27"/>
      <c r="D18" s="24"/>
      <c r="E18" s="24"/>
      <c r="F18"/>
      <c r="G18"/>
      <c r="H18"/>
      <c r="I18" s="29"/>
      <c r="J18" s="29"/>
      <c r="K18"/>
      <c r="L18" s="7"/>
      <c r="M18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0</v>
      </c>
      <c r="N18" s="7">
        <f>IF(PROGRAM2_NONSTAFF[[#This Row],[Payment Frequency]]="Monthly",PROGRAM2_NONSTAFF[[#This Row],[Contract Cost]]/Reference!$H$11,0)</f>
        <v>0</v>
      </c>
      <c r="O18" s="7">
        <f>IF(PROGRAM2_NONSTAFF[[#This Row],[Payment Frequency]]="Monthly",PROGRAM2_NONSTAFF[[#This Row],[Contract Cost]]/Reference!$H$11,0)</f>
        <v>0</v>
      </c>
      <c r="P18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0</v>
      </c>
      <c r="Q18" s="7">
        <f>IF(PROGRAM2_NONSTAFF[[#This Row],[Payment Frequency]]="Monthly",PROGRAM2_NONSTAFF[[#This Row],[Contract Cost]]/Reference!$H$11,0)</f>
        <v>0</v>
      </c>
      <c r="R18" s="7">
        <f>IF(PROGRAM2_NONSTAFF[[#This Row],[Payment Frequency]]="Monthly",PROGRAM2_NONSTAFF[[#This Row],[Contract Cost]]/Reference!$H$11,0)</f>
        <v>0</v>
      </c>
      <c r="S18" s="7">
        <f>IF(PROGRAM2_NONSTAFF[[#This Row],[Payment Frequency]]="Monthly",PROGRAM2_NONSTAFF[[#This Row],[Contract Cost]]/Reference!$H$11,IF(PROGRAM2_NONSTAFF[[#This Row],[Payment Frequency]]="Quarterly", PROGRAM2_NONSTAFF[[#This Row],[Contract Cost]]/Reference!$H$12,IF(PROGRAM2_NONSTAFF[[#This Row],[Payment Frequency]]="Bi-Annually",PROGRAM2_NONSTAFF[[#This Row],[Contract Cost]]/Reference!$H$13,0)))</f>
        <v>0</v>
      </c>
      <c r="T18" s="7">
        <f>IF(PROGRAM2_NONSTAFF[[#This Row],[Payment Frequency]]="Monthly",PROGRAM2_NONSTAFF[[#This Row],[Contract Cost]]/Reference!$H$11,0)</f>
        <v>0</v>
      </c>
      <c r="U18" s="7">
        <f>IF(PROGRAM2_NONSTAFF[[#This Row],[Payment Frequency]]="Monthly",PROGRAM2_NONSTAFF[[#This Row],[Contract Cost]]/Reference!$H$11,0)</f>
        <v>0</v>
      </c>
      <c r="V18" s="7">
        <f>IF(PROGRAM2_NONSTAFF[[#This Row],[Payment Frequency]]="Monthly",PROGRAM2_NONSTAFF[[#This Row],[Contract Cost]]/Reference!$H$11,IF(PROGRAM2_NONSTAFF[[#This Row],[Payment Frequency]]="Quarterly", PROGRAM2_NONSTAFF[[#This Row],[Contract Cost]]/Reference!$H$12,0))</f>
        <v>0</v>
      </c>
      <c r="W18" s="7">
        <f>IF(PROGRAM2_NONSTAFF[[#This Row],[Payment Frequency]]="Monthly",PROGRAM2_NONSTAFF[[#This Row],[Contract Cost]]/Reference!$H$11,0)</f>
        <v>0</v>
      </c>
      <c r="X18" s="7">
        <f>IF(PROGRAM2_NONSTAFF[[#This Row],[Payment Frequency]]="Monthly",PROGRAM2_NONSTAFF[[#This Row],[Contract Cost]]/Reference!$H$11,0)</f>
        <v>0</v>
      </c>
      <c r="Y18" s="9"/>
      <c r="Z18" s="7">
        <f>SUM(PROGRAM2_NONSTAFF[[#This Row],[Jan-26]:[,]])</f>
        <v>0</v>
      </c>
    </row>
    <row r="19" spans="1:39" x14ac:dyDescent="0.25">
      <c r="L19" s="15" t="s">
        <v>216</v>
      </c>
      <c r="M19" s="19">
        <f>SUBTOTAL(109,PROGRAM2_NONSTAFF[Jan-26])</f>
        <v>277083.33333333331</v>
      </c>
      <c r="N19" s="19">
        <f>SUBTOTAL(109,PROGRAM2_NONSTAFF[Feb-26])</f>
        <v>145833.33333333331</v>
      </c>
      <c r="O19" s="19">
        <f>SUBTOTAL(109,PROGRAM2_NONSTAFF[Mar-26])</f>
        <v>145833.33333333331</v>
      </c>
      <c r="P19" s="19">
        <f>SUBTOTAL(109,PROGRAM2_NONSTAFF[Apr-26])</f>
        <v>277083.33333333331</v>
      </c>
      <c r="Q19" s="19">
        <f>SUBTOTAL(109,PROGRAM2_NONSTAFF[May-26])</f>
        <v>145833.33333333331</v>
      </c>
      <c r="R19" s="19">
        <f>SUBTOTAL(109,PROGRAM2_NONSTAFF[Jun-26])</f>
        <v>145833.33333333331</v>
      </c>
      <c r="S19" s="19">
        <f>SUBTOTAL(109,PROGRAM2_NONSTAFF[Jul-26])</f>
        <v>277083.33333333331</v>
      </c>
      <c r="T19" s="19">
        <f>SUBTOTAL(109,PROGRAM2_NONSTAFF[Aug-26])</f>
        <v>145833.33333333331</v>
      </c>
      <c r="U19" s="19">
        <f>SUBTOTAL(109,PROGRAM2_NONSTAFF[Sep-26])</f>
        <v>145833.33333333331</v>
      </c>
      <c r="V19" s="19">
        <f>SUBTOTAL(109,PROGRAM2_NONSTAFF[Oct-26])</f>
        <v>277083.33333333331</v>
      </c>
      <c r="W19" s="19">
        <f>SUBTOTAL(109,PROGRAM2_NONSTAFF[Nov-26])</f>
        <v>145833.33333333331</v>
      </c>
      <c r="X19" s="19">
        <f>SUBTOTAL(109,PROGRAM2_NONSTAFF[Dec-26])</f>
        <v>145833.33333333331</v>
      </c>
      <c r="Y19" s="15"/>
      <c r="Z19" s="28">
        <f>SUBTOTAL(109,PROGRAM2_NONSTAFF[Total])</f>
        <v>2275000</v>
      </c>
    </row>
    <row r="20" spans="1:39" s="12" customFormat="1" hidden="1" outlineLevel="1" x14ac:dyDescent="0.25">
      <c r="Y20" s="16"/>
      <c r="Z20" s="17"/>
    </row>
    <row r="21" spans="1:39" hidden="1" outlineLevel="1" x14ac:dyDescent="0.25">
      <c r="AA21" s="20" t="s">
        <v>74</v>
      </c>
      <c r="AB21" s="20" t="s">
        <v>80</v>
      </c>
      <c r="AC21" s="20" t="s">
        <v>81</v>
      </c>
      <c r="AD21" s="20" t="s">
        <v>82</v>
      </c>
      <c r="AE21" s="20" t="s">
        <v>83</v>
      </c>
      <c r="AF21" s="20" t="s">
        <v>84</v>
      </c>
      <c r="AG21" s="20" t="s">
        <v>85</v>
      </c>
      <c r="AH21" s="20" t="s">
        <v>86</v>
      </c>
      <c r="AI21" s="20" t="s">
        <v>87</v>
      </c>
      <c r="AJ21" s="20" t="s">
        <v>88</v>
      </c>
      <c r="AK21" s="20" t="s">
        <v>89</v>
      </c>
      <c r="AL21" s="20" t="s">
        <v>90</v>
      </c>
      <c r="AM21" s="21" t="s">
        <v>181</v>
      </c>
    </row>
    <row r="22" spans="1:39" hidden="1" outlineLevel="1" x14ac:dyDescent="0.25">
      <c r="Z22" s="18" t="s">
        <v>5</v>
      </c>
      <c r="AA22" s="14">
        <f>COUNTIF(PROGRAM2_STAFF[Jan Movement],$Z22)</f>
        <v>0</v>
      </c>
      <c r="AB22" s="14">
        <f>COUNTIF(PROGRAM2_STAFF[Feb Movement],$Z22)</f>
        <v>1</v>
      </c>
      <c r="AC22" s="14">
        <f>COUNTIF(PROGRAM2_STAFF[Mar Movement],$Z22)</f>
        <v>1</v>
      </c>
      <c r="AD22" s="14">
        <f>COUNTIF(PROGRAM2_STAFF[Apr Movement],$Z22)</f>
        <v>0</v>
      </c>
      <c r="AE22" s="14">
        <f>COUNTIF(PROGRAM2_STAFF[May Movement],$Z22)</f>
        <v>0</v>
      </c>
      <c r="AF22" s="14">
        <f>COUNTIF(PROGRAM2_STAFF[Jun Movement],$Z22)</f>
        <v>0</v>
      </c>
      <c r="AG22" s="14">
        <f>COUNTIF(PROGRAM2_STAFF[Jul Movement],$Z22)</f>
        <v>0</v>
      </c>
      <c r="AH22" s="14">
        <f>COUNTIF(PROGRAM2_STAFF[Aug Movement],$Z22)</f>
        <v>0</v>
      </c>
      <c r="AI22" s="14">
        <f>COUNTIF(PROGRAM2_STAFF[Sep Movement],$Z22)</f>
        <v>0</v>
      </c>
      <c r="AJ22" s="14">
        <f>COUNTIF(PROGRAM2_STAFF[Oct Movement],$Z22)</f>
        <v>0</v>
      </c>
      <c r="AK22" s="14">
        <f>COUNTIF(PROGRAM2_STAFF[Nov Movement],$Z22)</f>
        <v>0</v>
      </c>
      <c r="AL22" s="14">
        <f>COUNTIF(PROGRAM2_STAFF[Dec Movement],$Z22)</f>
        <v>0</v>
      </c>
      <c r="AM22" s="14">
        <f>SUM(AA22:AL22)</f>
        <v>2</v>
      </c>
    </row>
    <row r="23" spans="1:39" hidden="1" outlineLevel="1" x14ac:dyDescent="0.25">
      <c r="Z23" s="18" t="s">
        <v>169</v>
      </c>
      <c r="AA23" s="14">
        <f>COUNTIF(PROGRAM2_STAFF[Jan Movement],$Z23)</f>
        <v>0</v>
      </c>
      <c r="AB23" s="14">
        <f>COUNTIF(PROGRAM2_STAFF[Feb Movement],$Z23)</f>
        <v>0</v>
      </c>
      <c r="AC23" s="14">
        <f>COUNTIF(PROGRAM2_STAFF[Mar Movement],$Z23)</f>
        <v>0</v>
      </c>
      <c r="AD23" s="14">
        <f>COUNTIF(PROGRAM2_STAFF[Apr Movement],$Z23)</f>
        <v>1</v>
      </c>
      <c r="AE23" s="14">
        <f>COUNTIF(PROGRAM2_STAFF[May Movement],$Z23)</f>
        <v>0</v>
      </c>
      <c r="AF23" s="14">
        <f>COUNTIF(PROGRAM2_STAFF[Jun Movement],$Z23)</f>
        <v>0</v>
      </c>
      <c r="AG23" s="14">
        <f>COUNTIF(PROGRAM2_STAFF[Jul Movement],$Z23)</f>
        <v>0</v>
      </c>
      <c r="AH23" s="14">
        <f>COUNTIF(PROGRAM2_STAFF[Aug Movement],$Z23)</f>
        <v>0</v>
      </c>
      <c r="AI23" s="14">
        <f>COUNTIF(PROGRAM2_STAFF[Sep Movement],$Z23)</f>
        <v>0</v>
      </c>
      <c r="AJ23" s="14">
        <f>COUNTIF(PROGRAM2_STAFF[Oct Movement],$Z23)</f>
        <v>0</v>
      </c>
      <c r="AK23" s="14">
        <f>COUNTIF(PROGRAM2_STAFF[Nov Movement],$Z23)</f>
        <v>0</v>
      </c>
      <c r="AL23" s="14">
        <f>COUNTIF(PROGRAM2_STAFF[Dec Movement],$Z23)</f>
        <v>0</v>
      </c>
      <c r="AM23" s="14">
        <f t="shared" ref="AM23:AM25" si="1">SUM(AA23:AL23)</f>
        <v>1</v>
      </c>
    </row>
    <row r="24" spans="1:39" hidden="1" outlineLevel="1" x14ac:dyDescent="0.25">
      <c r="Z24" s="18" t="s">
        <v>4</v>
      </c>
      <c r="AA24" s="14">
        <f>COUNTIF(PROGRAM2_STAFF[Jan Movement],$Z24)</f>
        <v>0</v>
      </c>
      <c r="AB24" s="14">
        <f>COUNTIF(PROGRAM2_STAFF[Feb Movement],$Z24)</f>
        <v>1</v>
      </c>
      <c r="AC24" s="14">
        <f>COUNTIF(PROGRAM2_STAFF[Mar Movement],$Z24)</f>
        <v>0</v>
      </c>
      <c r="AD24" s="14">
        <f>COUNTIF(PROGRAM2_STAFF[Apr Movement],$Z24)</f>
        <v>0</v>
      </c>
      <c r="AE24" s="14">
        <f>COUNTIF(PROGRAM2_STAFF[May Movement],$Z24)</f>
        <v>0</v>
      </c>
      <c r="AF24" s="14">
        <f>COUNTIF(PROGRAM2_STAFF[Jun Movement],$Z24)</f>
        <v>0</v>
      </c>
      <c r="AG24" s="14">
        <f>COUNTIF(PROGRAM2_STAFF[Jul Movement],$Z24)</f>
        <v>0</v>
      </c>
      <c r="AH24" s="14">
        <f>COUNTIF(PROGRAM2_STAFF[Aug Movement],$Z24)</f>
        <v>0</v>
      </c>
      <c r="AI24" s="14">
        <f>COUNTIF(PROGRAM2_STAFF[Sep Movement],$Z24)</f>
        <v>0</v>
      </c>
      <c r="AJ24" s="14">
        <f>COUNTIF(PROGRAM2_STAFF[Oct Movement],$Z24)</f>
        <v>0</v>
      </c>
      <c r="AK24" s="14">
        <f>COUNTIF(PROGRAM2_STAFF[Nov Movement],$Z24)</f>
        <v>0</v>
      </c>
      <c r="AL24" s="14">
        <f>COUNTIF(PROGRAM2_STAFF[Dec Movement],$Z24)</f>
        <v>0</v>
      </c>
      <c r="AM24" s="14">
        <f t="shared" si="1"/>
        <v>1</v>
      </c>
    </row>
    <row r="25" spans="1:39" hidden="1" outlineLevel="1" x14ac:dyDescent="0.25">
      <c r="Z25" s="18" t="s">
        <v>6</v>
      </c>
      <c r="AA25" s="14">
        <f>COUNTIF(PROGRAM2_STAFF[Jan Movement],$Z25)</f>
        <v>0</v>
      </c>
      <c r="AB25" s="14">
        <f>COUNTIF(PROGRAM2_STAFF[Feb Movement],$Z25)</f>
        <v>0</v>
      </c>
      <c r="AC25" s="14">
        <f>COUNTIF(PROGRAM2_STAFF[Mar Movement],$Z25)</f>
        <v>2</v>
      </c>
      <c r="AD25" s="14">
        <f>COUNTIF(PROGRAM2_STAFF[Apr Movement],$Z25)</f>
        <v>0</v>
      </c>
      <c r="AE25" s="14">
        <f>COUNTIF(PROGRAM2_STAFF[May Movement],$Z25)</f>
        <v>0</v>
      </c>
      <c r="AF25" s="14">
        <f>COUNTIF(PROGRAM2_STAFF[Jun Movement],$Z25)</f>
        <v>0</v>
      </c>
      <c r="AG25" s="14">
        <f>COUNTIF(PROGRAM2_STAFF[Jul Movement],$Z25)</f>
        <v>0</v>
      </c>
      <c r="AH25" s="14">
        <f>COUNTIF(PROGRAM2_STAFF[Aug Movement],$Z25)</f>
        <v>0</v>
      </c>
      <c r="AI25" s="14">
        <f>COUNTIF(PROGRAM2_STAFF[Sep Movement],$Z25)</f>
        <v>0</v>
      </c>
      <c r="AJ25" s="14">
        <f>COUNTIF(PROGRAM2_STAFF[Oct Movement],$Z25)</f>
        <v>0</v>
      </c>
      <c r="AK25" s="14">
        <f>COUNTIF(PROGRAM2_STAFF[Nov Movement],$Z25)</f>
        <v>0</v>
      </c>
      <c r="AL25" s="14">
        <f>COUNTIF(PROGRAM2_STAFF[Dec Movement],$Z25)</f>
        <v>0</v>
      </c>
      <c r="AM25" s="14">
        <f t="shared" si="1"/>
        <v>2</v>
      </c>
    </row>
    <row r="26" spans="1:39" collapsed="1" x14ac:dyDescent="0.25"/>
    <row r="27" spans="1:39" x14ac:dyDescent="0.25">
      <c r="A27" s="31" t="s">
        <v>182</v>
      </c>
    </row>
    <row r="28" spans="1:39" s="11" customFormat="1" ht="49.5" customHeight="1" x14ac:dyDescent="0.25">
      <c r="A28" s="123" t="s">
        <v>11</v>
      </c>
      <c r="B28" s="123" t="s">
        <v>16</v>
      </c>
      <c r="C28" s="123" t="s">
        <v>64</v>
      </c>
      <c r="D28" s="123" t="s">
        <v>63</v>
      </c>
      <c r="E28" s="123" t="s">
        <v>7</v>
      </c>
      <c r="F28" s="123" t="s">
        <v>65</v>
      </c>
      <c r="G28" s="123" t="s">
        <v>66</v>
      </c>
      <c r="H28" s="123" t="s">
        <v>67</v>
      </c>
      <c r="I28" s="123" t="s">
        <v>105</v>
      </c>
      <c r="J28" s="123" t="s">
        <v>3</v>
      </c>
      <c r="K28" s="123" t="s">
        <v>62</v>
      </c>
      <c r="L28" s="123" t="s">
        <v>132</v>
      </c>
      <c r="M28" s="124" t="s">
        <v>92</v>
      </c>
      <c r="N28" s="124" t="s">
        <v>93</v>
      </c>
      <c r="O28" s="124" t="s">
        <v>94</v>
      </c>
      <c r="P28" s="124" t="s">
        <v>95</v>
      </c>
      <c r="Q28" s="124" t="s">
        <v>96</v>
      </c>
      <c r="R28" s="124" t="s">
        <v>97</v>
      </c>
      <c r="S28" s="124" t="s">
        <v>98</v>
      </c>
      <c r="T28" s="124" t="s">
        <v>99</v>
      </c>
      <c r="U28" s="124" t="s">
        <v>100</v>
      </c>
      <c r="V28" s="124" t="s">
        <v>101</v>
      </c>
      <c r="W28" s="124" t="s">
        <v>102</v>
      </c>
      <c r="X28" s="124" t="s">
        <v>103</v>
      </c>
      <c r="Y28" s="123" t="s">
        <v>111</v>
      </c>
      <c r="Z28" s="123" t="s">
        <v>181</v>
      </c>
      <c r="AA28" s="125" t="s">
        <v>113</v>
      </c>
      <c r="AB28" s="125" t="s">
        <v>114</v>
      </c>
      <c r="AC28" s="125" t="s">
        <v>115</v>
      </c>
      <c r="AD28" s="125" t="s">
        <v>116</v>
      </c>
      <c r="AE28" s="125" t="s">
        <v>117</v>
      </c>
      <c r="AF28" s="125" t="s">
        <v>118</v>
      </c>
      <c r="AG28" s="125" t="s">
        <v>119</v>
      </c>
      <c r="AH28" s="125" t="s">
        <v>120</v>
      </c>
      <c r="AI28" s="125" t="s">
        <v>121</v>
      </c>
      <c r="AJ28" s="125" t="s">
        <v>122</v>
      </c>
      <c r="AK28" s="125" t="s">
        <v>123</v>
      </c>
      <c r="AL28" s="125" t="s">
        <v>124</v>
      </c>
    </row>
    <row r="29" spans="1:39" x14ac:dyDescent="0.25">
      <c r="A29" s="8" t="str">
        <f t="shared" ref="A29:A60" si="2">$B$1</f>
        <v>Program 2</v>
      </c>
      <c r="B29" t="s">
        <v>191</v>
      </c>
      <c r="C29" t="s">
        <v>73</v>
      </c>
      <c r="D29" s="24" t="s">
        <v>8</v>
      </c>
      <c r="E29" s="24" t="s">
        <v>6</v>
      </c>
      <c r="F29" t="s">
        <v>143</v>
      </c>
      <c r="G29" t="s">
        <v>142</v>
      </c>
      <c r="H29" t="s">
        <v>68</v>
      </c>
      <c r="I29" s="29">
        <v>41673</v>
      </c>
      <c r="J29" s="29"/>
      <c r="K29"/>
      <c r="L29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95</v>
      </c>
      <c r="M29" s="25">
        <f>IF(PROGRAM2_STAFF[[#This Row],[Type]]="Employee",Reference!D$6,IF(OR(PROGRAM2_STAFF[[#This Row],[Type]]="Contractor",PROGRAM2_STAFF[[#This Row],[Type]]="SOW"),Reference!D$7,0))</f>
        <v>176</v>
      </c>
      <c r="N29" s="25">
        <f>IF(PROGRAM2_STAFF[[#This Row],[Type]]="Employee",Reference!E$6,IF(OR(PROGRAM2_STAFF[[#This Row],[Type]]="Contractor",PROGRAM2_STAFF[[#This Row],[Type]]="SOW"),Reference!E$7,0))</f>
        <v>160</v>
      </c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129">
        <f>SUM(PROGRAM2_STAFF[[#This Row],[Jan-26]:[Dec-26]])</f>
        <v>336</v>
      </c>
      <c r="Z29" s="7">
        <f>PROGRAM2_STAFF[[#This Row],[Rate]]*PROGRAM2_STAFF[[#This Row],[Total Hours]]</f>
        <v>31920</v>
      </c>
      <c r="AA29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29" s="24" t="str" cm="1">
        <f t="array" ref="AB29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29" s="24" t="str" cm="1">
        <f t="array" ref="AC29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>Transfer Out</v>
      </c>
      <c r="AD29" s="24" t="str" cm="1">
        <f t="array" ref="AD29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29" s="24" t="str" cm="1">
        <f t="array" ref="AE29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29" s="24" t="str" cm="1">
        <f t="array" ref="AF29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29" s="24" t="str" cm="1">
        <f t="array" ref="AG29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29" s="24" t="str" cm="1">
        <f t="array" ref="AH29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29" s="24" t="str" cm="1">
        <f t="array" ref="AI29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29" s="24" t="str" cm="1">
        <f t="array" ref="AJ29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29" s="24" t="str" cm="1">
        <f t="array" ref="AK29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29" s="24" t="str" cm="1">
        <f t="array" ref="AL29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30" spans="1:39" x14ac:dyDescent="0.25">
      <c r="A30" s="8" t="str">
        <f t="shared" si="2"/>
        <v>Program 2</v>
      </c>
      <c r="B30" t="s">
        <v>207</v>
      </c>
      <c r="C30" t="s">
        <v>129</v>
      </c>
      <c r="D30" s="24" t="s">
        <v>8</v>
      </c>
      <c r="E30" s="24"/>
      <c r="F30" t="s">
        <v>136</v>
      </c>
      <c r="G30" t="s">
        <v>135</v>
      </c>
      <c r="H30" t="s">
        <v>69</v>
      </c>
      <c r="I30" s="30">
        <v>45110</v>
      </c>
      <c r="J30" s="29"/>
      <c r="K30"/>
      <c r="L30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35</v>
      </c>
      <c r="M30" s="25">
        <f>IF(PROGRAM2_STAFF[[#This Row],[Type]]="Employee",Reference!D$6,IF(OR(PROGRAM2_STAFF[[#This Row],[Type]]="Contractor",PROGRAM2_STAFF[[#This Row],[Type]]="SOW"),Reference!D$7,0))</f>
        <v>176</v>
      </c>
      <c r="N30" s="25">
        <f>IF(PROGRAM2_STAFF[[#This Row],[Type]]="Employee",Reference!E$6,IF(OR(PROGRAM2_STAFF[[#This Row],[Type]]="Contractor",PROGRAM2_STAFF[[#This Row],[Type]]="SOW"),Reference!E$7,0))</f>
        <v>160</v>
      </c>
      <c r="O30" s="25">
        <f>IF(PROGRAM2_STAFF[[#This Row],[Type]]="Employee",Reference!F$6,IF(OR(PROGRAM2_STAFF[[#This Row],[Type]]="Contractor",PROGRAM2_STAFF[[#This Row],[Type]]="SOW"),Reference!F$7,0))</f>
        <v>176</v>
      </c>
      <c r="P30" s="25">
        <f>IF(PROGRAM2_STAFF[[#This Row],[Type]]="Employee",Reference!G$6,IF(OR(PROGRAM2_STAFF[[#This Row],[Type]]="Contractor",PROGRAM2_STAFF[[#This Row],[Type]]="SOW"),Reference!G$7,0))</f>
        <v>176</v>
      </c>
      <c r="Q30" s="25">
        <f>IF(PROGRAM2_STAFF[[#This Row],[Type]]="Employee",Reference!H$6,IF(OR(PROGRAM2_STAFF[[#This Row],[Type]]="Contractor",PROGRAM2_STAFF[[#This Row],[Type]]="SOW"),Reference!H$7,0))</f>
        <v>168</v>
      </c>
      <c r="R30" s="25">
        <f>IF(PROGRAM2_STAFF[[#This Row],[Type]]="Employee",Reference!I$6,IF(OR(PROGRAM2_STAFF[[#This Row],[Type]]="Contractor",PROGRAM2_STAFF[[#This Row],[Type]]="SOW"),Reference!I$7,0))</f>
        <v>176</v>
      </c>
      <c r="S30" s="25">
        <f>IF(PROGRAM2_STAFF[[#This Row],[Type]]="Employee",Reference!J$6,IF(OR(PROGRAM2_STAFF[[#This Row],[Type]]="Contractor",PROGRAM2_STAFF[[#This Row],[Type]]="SOW"),Reference!J$7,0))</f>
        <v>184</v>
      </c>
      <c r="T30" s="25">
        <f>IF(PROGRAM2_STAFF[[#This Row],[Type]]="Employee",Reference!K$6,IF(OR(PROGRAM2_STAFF[[#This Row],[Type]]="Contractor",PROGRAM2_STAFF[[#This Row],[Type]]="SOW"),Reference!K$7,0))</f>
        <v>168</v>
      </c>
      <c r="U30" s="25">
        <f>IF(PROGRAM2_STAFF[[#This Row],[Type]]="Employee",Reference!L$6,IF(OR(PROGRAM2_STAFF[[#This Row],[Type]]="Contractor",PROGRAM2_STAFF[[#This Row],[Type]]="SOW"),Reference!L$7,0))</f>
        <v>176</v>
      </c>
      <c r="V30" s="25">
        <f>IF(PROGRAM2_STAFF[[#This Row],[Type]]="Employee",Reference!M$6,IF(OR(PROGRAM2_STAFF[[#This Row],[Type]]="Contractor",PROGRAM2_STAFF[[#This Row],[Type]]="SOW"),Reference!M$7,0))</f>
        <v>176</v>
      </c>
      <c r="W30" s="25">
        <f>IF(PROGRAM2_STAFF[[#This Row],[Type]]="Employee",Reference!N$6,IF(OR(PROGRAM2_STAFF[[#This Row],[Type]]="Contractor",PROGRAM2_STAFF[[#This Row],[Type]]="SOW"),Reference!N$7,0))</f>
        <v>168</v>
      </c>
      <c r="X30" s="25">
        <f>IF(PROGRAM2_STAFF[[#This Row],[Type]]="Employee",Reference!O$6,IF(OR(PROGRAM2_STAFF[[#This Row],[Type]]="Contractor",PROGRAM2_STAFF[[#This Row],[Type]]="SOW"),Reference!O$7,0))</f>
        <v>184</v>
      </c>
      <c r="Y30" s="129">
        <f>SUM(PROGRAM2_STAFF[[#This Row],[Jan-26]:[Dec-26]])</f>
        <v>2088</v>
      </c>
      <c r="Z30" s="7">
        <f>PROGRAM2_STAFF[[#This Row],[Rate]]*PROGRAM2_STAFF[[#This Row],[Total Hours]]</f>
        <v>73080</v>
      </c>
      <c r="AA30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30" s="24" t="str" cm="1">
        <f t="array" ref="AB30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30" s="24" t="str" cm="1">
        <f t="array" ref="AC30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30" s="24" t="str" cm="1">
        <f t="array" ref="AD30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30" s="24" t="str" cm="1">
        <f t="array" ref="AE30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30" s="24" t="str" cm="1">
        <f t="array" ref="AF30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30" s="24" t="str" cm="1">
        <f t="array" ref="AG30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30" s="24" t="str" cm="1">
        <f t="array" ref="AH30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30" s="24" t="str" cm="1">
        <f t="array" ref="AI30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30" s="24" t="str" cm="1">
        <f t="array" ref="AJ30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30" s="24" t="str" cm="1">
        <f t="array" ref="AK30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30" s="24" t="str" cm="1">
        <f t="array" ref="AL30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31" spans="1:39" x14ac:dyDescent="0.25">
      <c r="A31" s="8" t="str">
        <f t="shared" si="2"/>
        <v>Program 2</v>
      </c>
      <c r="B31" t="s">
        <v>194</v>
      </c>
      <c r="C31" t="s">
        <v>72</v>
      </c>
      <c r="D31" s="24" t="s">
        <v>8</v>
      </c>
      <c r="E31" s="24"/>
      <c r="F31" t="s">
        <v>139</v>
      </c>
      <c r="G31" t="s">
        <v>141</v>
      </c>
      <c r="H31" t="s">
        <v>70</v>
      </c>
      <c r="I31" s="29">
        <v>45888</v>
      </c>
      <c r="J31" s="29"/>
      <c r="K31"/>
      <c r="L31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35</v>
      </c>
      <c r="M31" s="25">
        <f>IF(PROGRAM2_STAFF[[#This Row],[Type]]="Employee",Reference!D$6,IF(OR(PROGRAM2_STAFF[[#This Row],[Type]]="Contractor",PROGRAM2_STAFF[[#This Row],[Type]]="SOW"),Reference!D$7,0))</f>
        <v>176</v>
      </c>
      <c r="N31" s="25">
        <f>IF(PROGRAM2_STAFF[[#This Row],[Type]]="Employee",Reference!E$6,IF(OR(PROGRAM2_STAFF[[#This Row],[Type]]="Contractor",PROGRAM2_STAFF[[#This Row],[Type]]="SOW"),Reference!E$7,0))</f>
        <v>160</v>
      </c>
      <c r="O31" s="25">
        <f>IF(PROGRAM2_STAFF[[#This Row],[Type]]="Employee",Reference!F$6,IF(OR(PROGRAM2_STAFF[[#This Row],[Type]]="Contractor",PROGRAM2_STAFF[[#This Row],[Type]]="SOW"),Reference!F$7,0))</f>
        <v>176</v>
      </c>
      <c r="P31" s="25">
        <f>IF(PROGRAM2_STAFF[[#This Row],[Type]]="Employee",Reference!G$6,IF(OR(PROGRAM2_STAFF[[#This Row],[Type]]="Contractor",PROGRAM2_STAFF[[#This Row],[Type]]="SOW"),Reference!G$7,0))</f>
        <v>176</v>
      </c>
      <c r="Q31" s="25">
        <f>IF(PROGRAM2_STAFF[[#This Row],[Type]]="Employee",Reference!H$6,IF(OR(PROGRAM2_STAFF[[#This Row],[Type]]="Contractor",PROGRAM2_STAFF[[#This Row],[Type]]="SOW"),Reference!H$7,0))</f>
        <v>168</v>
      </c>
      <c r="R31" s="25">
        <f>IF(PROGRAM2_STAFF[[#This Row],[Type]]="Employee",Reference!I$6,IF(OR(PROGRAM2_STAFF[[#This Row],[Type]]="Contractor",PROGRAM2_STAFF[[#This Row],[Type]]="SOW"),Reference!I$7,0))</f>
        <v>176</v>
      </c>
      <c r="S31" s="25">
        <f>IF(PROGRAM2_STAFF[[#This Row],[Type]]="Employee",Reference!J$6,IF(OR(PROGRAM2_STAFF[[#This Row],[Type]]="Contractor",PROGRAM2_STAFF[[#This Row],[Type]]="SOW"),Reference!J$7,0))</f>
        <v>184</v>
      </c>
      <c r="T31" s="25">
        <f>IF(PROGRAM2_STAFF[[#This Row],[Type]]="Employee",Reference!K$6,IF(OR(PROGRAM2_STAFF[[#This Row],[Type]]="Contractor",PROGRAM2_STAFF[[#This Row],[Type]]="SOW"),Reference!K$7,0))</f>
        <v>168</v>
      </c>
      <c r="U31" s="25">
        <f>IF(PROGRAM2_STAFF[[#This Row],[Type]]="Employee",Reference!L$6,IF(OR(PROGRAM2_STAFF[[#This Row],[Type]]="Contractor",PROGRAM2_STAFF[[#This Row],[Type]]="SOW"),Reference!L$7,0))</f>
        <v>176</v>
      </c>
      <c r="V31" s="25">
        <f>IF(PROGRAM2_STAFF[[#This Row],[Type]]="Employee",Reference!M$6,IF(OR(PROGRAM2_STAFF[[#This Row],[Type]]="Contractor",PROGRAM2_STAFF[[#This Row],[Type]]="SOW"),Reference!M$7,0))</f>
        <v>176</v>
      </c>
      <c r="W31" s="25">
        <f>IF(PROGRAM2_STAFF[[#This Row],[Type]]="Employee",Reference!N$6,IF(OR(PROGRAM2_STAFF[[#This Row],[Type]]="Contractor",PROGRAM2_STAFF[[#This Row],[Type]]="SOW"),Reference!N$7,0))</f>
        <v>168</v>
      </c>
      <c r="X31" s="25">
        <f>IF(PROGRAM2_STAFF[[#This Row],[Type]]="Employee",Reference!O$6,IF(OR(PROGRAM2_STAFF[[#This Row],[Type]]="Contractor",PROGRAM2_STAFF[[#This Row],[Type]]="SOW"),Reference!O$7,0))</f>
        <v>184</v>
      </c>
      <c r="Y31" s="129">
        <f>SUM(PROGRAM2_STAFF[[#This Row],[Jan-26]:[Dec-26]])</f>
        <v>2088</v>
      </c>
      <c r="Z31" s="7">
        <f>PROGRAM2_STAFF[[#This Row],[Rate]]*PROGRAM2_STAFF[[#This Row],[Total Hours]]</f>
        <v>73080</v>
      </c>
      <c r="AA31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31" s="24" t="str" cm="1">
        <f t="array" ref="AB31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31" s="24" t="str" cm="1">
        <f t="array" ref="AC31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31" s="24" t="str" cm="1">
        <f t="array" ref="AD31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31" s="24" t="str" cm="1">
        <f t="array" ref="AE31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31" s="24" t="str" cm="1">
        <f t="array" ref="AF31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31" s="24" t="str" cm="1">
        <f t="array" ref="AG31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31" s="24" t="str" cm="1">
        <f t="array" ref="AH31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31" s="24" t="str" cm="1">
        <f t="array" ref="AI31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31" s="24" t="str" cm="1">
        <f t="array" ref="AJ31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31" s="24" t="str" cm="1">
        <f t="array" ref="AK31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31" s="24" t="str" cm="1">
        <f t="array" ref="AL31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32" spans="1:39" x14ac:dyDescent="0.25">
      <c r="A32" s="8" t="str">
        <f t="shared" si="2"/>
        <v>Program 2</v>
      </c>
      <c r="B32" t="s">
        <v>218</v>
      </c>
      <c r="C32" t="s">
        <v>127</v>
      </c>
      <c r="D32" s="24" t="s">
        <v>9</v>
      </c>
      <c r="E32" s="24"/>
      <c r="F32" t="s">
        <v>137</v>
      </c>
      <c r="G32" t="s">
        <v>138</v>
      </c>
      <c r="H32" t="s">
        <v>69</v>
      </c>
      <c r="I32" s="30">
        <v>45453</v>
      </c>
      <c r="J32" s="29"/>
      <c r="K32" t="s">
        <v>172</v>
      </c>
      <c r="L32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25</v>
      </c>
      <c r="M32" s="25">
        <f>IF(PROGRAM2_STAFF[[#This Row],[Type]]="Employee",Reference!D$6,IF(OR(PROGRAM2_STAFF[[#This Row],[Type]]="Contractor",PROGRAM2_STAFF[[#This Row],[Type]]="SOW"),Reference!D$7,0))</f>
        <v>160</v>
      </c>
      <c r="N32" s="25">
        <f>IF(PROGRAM2_STAFF[[#This Row],[Type]]="Employee",Reference!E$6,IF(OR(PROGRAM2_STAFF[[#This Row],[Type]]="Contractor",PROGRAM2_STAFF[[#This Row],[Type]]="SOW"),Reference!E$7,0))</f>
        <v>152</v>
      </c>
      <c r="O32" s="25">
        <f>IF(PROGRAM2_STAFF[[#This Row],[Type]]="Employee",Reference!F$6,IF(OR(PROGRAM2_STAFF[[#This Row],[Type]]="Contractor",PROGRAM2_STAFF[[#This Row],[Type]]="SOW"),Reference!F$7,0))</f>
        <v>176</v>
      </c>
      <c r="P32" s="25">
        <f>IF(PROGRAM2_STAFF[[#This Row],[Type]]="Employee",Reference!G$6,IF(OR(PROGRAM2_STAFF[[#This Row],[Type]]="Contractor",PROGRAM2_STAFF[[#This Row],[Type]]="SOW"),Reference!G$7,0))</f>
        <v>176</v>
      </c>
      <c r="Q32" s="25">
        <f>IF(PROGRAM2_STAFF[[#This Row],[Type]]="Employee",Reference!H$6,IF(OR(PROGRAM2_STAFF[[#This Row],[Type]]="Contractor",PROGRAM2_STAFF[[#This Row],[Type]]="SOW"),Reference!H$7,0))</f>
        <v>160</v>
      </c>
      <c r="R32" s="25">
        <f>IF(PROGRAM2_STAFF[[#This Row],[Type]]="Employee",Reference!I$6,IF(OR(PROGRAM2_STAFF[[#This Row],[Type]]="Contractor",PROGRAM2_STAFF[[#This Row],[Type]]="SOW"),Reference!I$7,0))</f>
        <v>168</v>
      </c>
      <c r="S32" s="25">
        <f>IF(PROGRAM2_STAFF[[#This Row],[Type]]="Employee",Reference!J$6,IF(OR(PROGRAM2_STAFF[[#This Row],[Type]]="Contractor",PROGRAM2_STAFF[[#This Row],[Type]]="SOW"),Reference!J$7,0))</f>
        <v>176</v>
      </c>
      <c r="T32" s="25">
        <f>IF(PROGRAM2_STAFF[[#This Row],[Type]]="Employee",Reference!K$6,IF(OR(PROGRAM2_STAFF[[#This Row],[Type]]="Contractor",PROGRAM2_STAFF[[#This Row],[Type]]="SOW"),Reference!K$7,0))</f>
        <v>168</v>
      </c>
      <c r="U32" s="25">
        <f>IF(PROGRAM2_STAFF[[#This Row],[Type]]="Employee",Reference!L$6,IF(OR(PROGRAM2_STAFF[[#This Row],[Type]]="Contractor",PROGRAM2_STAFF[[#This Row],[Type]]="SOW"),Reference!L$7,0))</f>
        <v>168</v>
      </c>
      <c r="V32" s="25">
        <f>IF(PROGRAM2_STAFF[[#This Row],[Type]]="Employee",Reference!M$6,IF(OR(PROGRAM2_STAFF[[#This Row],[Type]]="Contractor",PROGRAM2_STAFF[[#This Row],[Type]]="SOW"),Reference!M$7,0))</f>
        <v>176</v>
      </c>
      <c r="W32" s="25">
        <f>IF(PROGRAM2_STAFF[[#This Row],[Type]]="Employee",Reference!N$6,IF(OR(PROGRAM2_STAFF[[#This Row],[Type]]="Contractor",PROGRAM2_STAFF[[#This Row],[Type]]="SOW"),Reference!N$7,0))</f>
        <v>160</v>
      </c>
      <c r="X32" s="25">
        <f>IF(PROGRAM2_STAFF[[#This Row],[Type]]="Employee",Reference!O$6,IF(OR(PROGRAM2_STAFF[[#This Row],[Type]]="Contractor",PROGRAM2_STAFF[[#This Row],[Type]]="SOW"),Reference!O$7,0))</f>
        <v>176</v>
      </c>
      <c r="Y32" s="129">
        <f>SUM(PROGRAM2_STAFF[[#This Row],[Jan-26]:[Dec-26]])</f>
        <v>2016</v>
      </c>
      <c r="Z32" s="7">
        <f>PROGRAM2_STAFF[[#This Row],[Rate]]*PROGRAM2_STAFF[[#This Row],[Total Hours]]</f>
        <v>50400</v>
      </c>
      <c r="AA32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32" s="24" t="str" cm="1">
        <f t="array" ref="AB32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32" s="24" t="str" cm="1">
        <f t="array" ref="AC32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32" s="24" t="str" cm="1">
        <f t="array" ref="AD32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32" s="24" t="str" cm="1">
        <f t="array" ref="AE32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32" s="24" t="str" cm="1">
        <f t="array" ref="AF32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32" s="24" t="str" cm="1">
        <f t="array" ref="AG32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32" s="24" t="str" cm="1">
        <f t="array" ref="AH32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32" s="24" t="str" cm="1">
        <f t="array" ref="AI32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32" s="24" t="str" cm="1">
        <f t="array" ref="AJ32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32" s="24" t="str" cm="1">
        <f t="array" ref="AK32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32" s="24" t="str" cm="1">
        <f t="array" ref="AL32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33" spans="1:38" x14ac:dyDescent="0.25">
      <c r="A33" s="8" t="str">
        <f t="shared" si="2"/>
        <v>Program 2</v>
      </c>
      <c r="B33" t="s">
        <v>195</v>
      </c>
      <c r="C33" t="s">
        <v>125</v>
      </c>
      <c r="D33" s="24" t="s">
        <v>8</v>
      </c>
      <c r="E33" s="24"/>
      <c r="F33" t="s">
        <v>152</v>
      </c>
      <c r="G33" t="s">
        <v>151</v>
      </c>
      <c r="H33" t="s">
        <v>68</v>
      </c>
      <c r="I33" s="29">
        <v>45888</v>
      </c>
      <c r="J33" s="29"/>
      <c r="K33"/>
      <c r="L33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95</v>
      </c>
      <c r="M33" s="25">
        <f>IF(PROGRAM2_STAFF[[#This Row],[Type]]="Employee",Reference!D$6,IF(OR(PROGRAM2_STAFF[[#This Row],[Type]]="Contractor",PROGRAM2_STAFF[[#This Row],[Type]]="SOW"),Reference!D$7,0))</f>
        <v>176</v>
      </c>
      <c r="N33" s="25">
        <f>IF(PROGRAM2_STAFF[[#This Row],[Type]]="Employee",Reference!E$6,IF(OR(PROGRAM2_STAFF[[#This Row],[Type]]="Contractor",PROGRAM2_STAFF[[#This Row],[Type]]="SOW"),Reference!E$7,0))</f>
        <v>160</v>
      </c>
      <c r="O33" s="25">
        <f>IF(PROGRAM2_STAFF[[#This Row],[Type]]="Employee",Reference!F$6,IF(OR(PROGRAM2_STAFF[[#This Row],[Type]]="Contractor",PROGRAM2_STAFF[[#This Row],[Type]]="SOW"),Reference!F$7,0))</f>
        <v>176</v>
      </c>
      <c r="P33" s="25">
        <f>IF(PROGRAM2_STAFF[[#This Row],[Type]]="Employee",Reference!G$6,IF(OR(PROGRAM2_STAFF[[#This Row],[Type]]="Contractor",PROGRAM2_STAFF[[#This Row],[Type]]="SOW"),Reference!G$7,0))</f>
        <v>176</v>
      </c>
      <c r="Q33" s="25">
        <f>IF(PROGRAM2_STAFF[[#This Row],[Type]]="Employee",Reference!H$6,IF(OR(PROGRAM2_STAFF[[#This Row],[Type]]="Contractor",PROGRAM2_STAFF[[#This Row],[Type]]="SOW"),Reference!H$7,0))</f>
        <v>168</v>
      </c>
      <c r="R33" s="25">
        <f>IF(PROGRAM2_STAFF[[#This Row],[Type]]="Employee",Reference!I$6,IF(OR(PROGRAM2_STAFF[[#This Row],[Type]]="Contractor",PROGRAM2_STAFF[[#This Row],[Type]]="SOW"),Reference!I$7,0))</f>
        <v>176</v>
      </c>
      <c r="S33" s="25">
        <f>IF(PROGRAM2_STAFF[[#This Row],[Type]]="Employee",Reference!J$6,IF(OR(PROGRAM2_STAFF[[#This Row],[Type]]="Contractor",PROGRAM2_STAFF[[#This Row],[Type]]="SOW"),Reference!J$7,0))</f>
        <v>184</v>
      </c>
      <c r="T33" s="25">
        <f>IF(PROGRAM2_STAFF[[#This Row],[Type]]="Employee",Reference!K$6,IF(OR(PROGRAM2_STAFF[[#This Row],[Type]]="Contractor",PROGRAM2_STAFF[[#This Row],[Type]]="SOW"),Reference!K$7,0))</f>
        <v>168</v>
      </c>
      <c r="U33" s="25">
        <f>IF(PROGRAM2_STAFF[[#This Row],[Type]]="Employee",Reference!L$6,IF(OR(PROGRAM2_STAFF[[#This Row],[Type]]="Contractor",PROGRAM2_STAFF[[#This Row],[Type]]="SOW"),Reference!L$7,0))</f>
        <v>176</v>
      </c>
      <c r="V33" s="25">
        <f>IF(PROGRAM2_STAFF[[#This Row],[Type]]="Employee",Reference!M$6,IF(OR(PROGRAM2_STAFF[[#This Row],[Type]]="Contractor",PROGRAM2_STAFF[[#This Row],[Type]]="SOW"),Reference!M$7,0))</f>
        <v>176</v>
      </c>
      <c r="W33" s="25">
        <f>IF(PROGRAM2_STAFF[[#This Row],[Type]]="Employee",Reference!N$6,IF(OR(PROGRAM2_STAFF[[#This Row],[Type]]="Contractor",PROGRAM2_STAFF[[#This Row],[Type]]="SOW"),Reference!N$7,0))</f>
        <v>168</v>
      </c>
      <c r="X33" s="25">
        <f>IF(PROGRAM2_STAFF[[#This Row],[Type]]="Employee",Reference!O$6,IF(OR(PROGRAM2_STAFF[[#This Row],[Type]]="Contractor",PROGRAM2_STAFF[[#This Row],[Type]]="SOW"),Reference!O$7,0))</f>
        <v>184</v>
      </c>
      <c r="Y33" s="129">
        <f>SUM(PROGRAM2_STAFF[[#This Row],[Jan-26]:[Dec-26]])</f>
        <v>2088</v>
      </c>
      <c r="Z33" s="7">
        <f>PROGRAM2_STAFF[[#This Row],[Rate]]*PROGRAM2_STAFF[[#This Row],[Total Hours]]</f>
        <v>198360</v>
      </c>
      <c r="AA33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33" s="24" t="str" cm="1">
        <f t="array" ref="AB33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33" s="24" t="str" cm="1">
        <f t="array" ref="AC33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33" s="24" t="str" cm="1">
        <f t="array" ref="AD33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33" s="24" t="str" cm="1">
        <f t="array" ref="AE33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33" s="24" t="str" cm="1">
        <f t="array" ref="AF33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33" s="24" t="str" cm="1">
        <f t="array" ref="AG33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33" s="24" t="str" cm="1">
        <f t="array" ref="AH33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33" s="24" t="str" cm="1">
        <f t="array" ref="AI33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33" s="24" t="str" cm="1">
        <f t="array" ref="AJ33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33" s="24" t="str" cm="1">
        <f t="array" ref="AK33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33" s="24" t="str" cm="1">
        <f t="array" ref="AL33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34" spans="1:38" x14ac:dyDescent="0.25">
      <c r="A34" s="8" t="str">
        <f t="shared" si="2"/>
        <v>Program 2</v>
      </c>
      <c r="B34" t="s">
        <v>208</v>
      </c>
      <c r="C34" t="s">
        <v>128</v>
      </c>
      <c r="D34" s="24" t="s">
        <v>9</v>
      </c>
      <c r="E34" s="24" t="s">
        <v>5</v>
      </c>
      <c r="F34" t="s">
        <v>148</v>
      </c>
      <c r="G34" t="s">
        <v>145</v>
      </c>
      <c r="H34" t="s">
        <v>68</v>
      </c>
      <c r="I34" s="30">
        <v>46118</v>
      </c>
      <c r="J34" s="29"/>
      <c r="K34" t="s">
        <v>173</v>
      </c>
      <c r="L34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65</v>
      </c>
      <c r="M34" s="25"/>
      <c r="N34" s="25"/>
      <c r="O34" s="25">
        <v>152</v>
      </c>
      <c r="P34" s="25">
        <f>IF(PROGRAM2_STAFF[[#This Row],[Type]]="Employee",Reference!G$6,IF(OR(PROGRAM2_STAFF[[#This Row],[Type]]="Contractor",PROGRAM2_STAFF[[#This Row],[Type]]="SOW"),Reference!G$7,0))</f>
        <v>176</v>
      </c>
      <c r="Q34" s="25">
        <f>IF(PROGRAM2_STAFF[[#This Row],[Type]]="Employee",Reference!H$6,IF(OR(PROGRAM2_STAFF[[#This Row],[Type]]="Contractor",PROGRAM2_STAFF[[#This Row],[Type]]="SOW"),Reference!H$7,0))</f>
        <v>160</v>
      </c>
      <c r="R34" s="25">
        <f>IF(PROGRAM2_STAFF[[#This Row],[Type]]="Employee",Reference!I$6,IF(OR(PROGRAM2_STAFF[[#This Row],[Type]]="Contractor",PROGRAM2_STAFF[[#This Row],[Type]]="SOW"),Reference!I$7,0))</f>
        <v>168</v>
      </c>
      <c r="S34" s="25">
        <f>IF(PROGRAM2_STAFF[[#This Row],[Type]]="Employee",Reference!J$6,IF(OR(PROGRAM2_STAFF[[#This Row],[Type]]="Contractor",PROGRAM2_STAFF[[#This Row],[Type]]="SOW"),Reference!J$7,0))</f>
        <v>176</v>
      </c>
      <c r="T34" s="25">
        <f>IF(PROGRAM2_STAFF[[#This Row],[Type]]="Employee",Reference!K$6,IF(OR(PROGRAM2_STAFF[[#This Row],[Type]]="Contractor",PROGRAM2_STAFF[[#This Row],[Type]]="SOW"),Reference!K$7,0))</f>
        <v>168</v>
      </c>
      <c r="U34" s="25">
        <f>IF(PROGRAM2_STAFF[[#This Row],[Type]]="Employee",Reference!L$6,IF(OR(PROGRAM2_STAFF[[#This Row],[Type]]="Contractor",PROGRAM2_STAFF[[#This Row],[Type]]="SOW"),Reference!L$7,0))</f>
        <v>168</v>
      </c>
      <c r="V34" s="25">
        <f>IF(PROGRAM2_STAFF[[#This Row],[Type]]="Employee",Reference!M$6,IF(OR(PROGRAM2_STAFF[[#This Row],[Type]]="Contractor",PROGRAM2_STAFF[[#This Row],[Type]]="SOW"),Reference!M$7,0))</f>
        <v>176</v>
      </c>
      <c r="W34" s="25">
        <f>IF(PROGRAM2_STAFF[[#This Row],[Type]]="Employee",Reference!N$6,IF(OR(PROGRAM2_STAFF[[#This Row],[Type]]="Contractor",PROGRAM2_STAFF[[#This Row],[Type]]="SOW"),Reference!N$7,0))</f>
        <v>160</v>
      </c>
      <c r="X34" s="25">
        <f>IF(PROGRAM2_STAFF[[#This Row],[Type]]="Employee",Reference!O$6,IF(OR(PROGRAM2_STAFF[[#This Row],[Type]]="Contractor",PROGRAM2_STAFF[[#This Row],[Type]]="SOW"),Reference!O$7,0))</f>
        <v>176</v>
      </c>
      <c r="Y34" s="129">
        <f>SUM(PROGRAM2_STAFF[[#This Row],[Jan-26]:[Dec-26]])</f>
        <v>1680</v>
      </c>
      <c r="Z34" s="7">
        <f>PROGRAM2_STAFF[[#This Row],[Rate]]*PROGRAM2_STAFF[[#This Row],[Total Hours]]</f>
        <v>109200</v>
      </c>
      <c r="AA34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34" s="24" t="str" cm="1">
        <f t="array" ref="AB34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34" s="24" t="str" cm="1">
        <f t="array" ref="AC34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>New Hire</v>
      </c>
      <c r="AD34" s="24" t="str" cm="1">
        <f t="array" ref="AD34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34" s="24" t="str" cm="1">
        <f t="array" ref="AE34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34" s="24" t="str" cm="1">
        <f t="array" ref="AF34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34" s="24" t="str" cm="1">
        <f t="array" ref="AG34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34" s="24" t="str" cm="1">
        <f t="array" ref="AH34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34" s="24" t="str" cm="1">
        <f t="array" ref="AI34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34" s="24" t="str" cm="1">
        <f t="array" ref="AJ34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34" s="24" t="str" cm="1">
        <f t="array" ref="AK34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34" s="24" t="str" cm="1">
        <f t="array" ref="AL34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35" spans="1:38" x14ac:dyDescent="0.25">
      <c r="A35" s="8" t="str">
        <f t="shared" si="2"/>
        <v>Program 2</v>
      </c>
      <c r="B35" t="s">
        <v>192</v>
      </c>
      <c r="C35" t="s">
        <v>71</v>
      </c>
      <c r="D35" s="24" t="s">
        <v>8</v>
      </c>
      <c r="E35" s="24"/>
      <c r="F35" t="s">
        <v>144</v>
      </c>
      <c r="G35" t="s">
        <v>144</v>
      </c>
      <c r="H35" t="s">
        <v>68</v>
      </c>
      <c r="I35" s="29">
        <v>43558</v>
      </c>
      <c r="J35" s="29"/>
      <c r="K35"/>
      <c r="L35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95</v>
      </c>
      <c r="M35" s="25">
        <f>IF(PROGRAM2_STAFF[[#This Row],[Type]]="Employee",Reference!D$6,IF(OR(PROGRAM2_STAFF[[#This Row],[Type]]="Contractor",PROGRAM2_STAFF[[#This Row],[Type]]="SOW"),Reference!D$7,0))</f>
        <v>176</v>
      </c>
      <c r="N35" s="25">
        <f>IF(PROGRAM2_STAFF[[#This Row],[Type]]="Employee",Reference!E$6,IF(OR(PROGRAM2_STAFF[[#This Row],[Type]]="Contractor",PROGRAM2_STAFF[[#This Row],[Type]]="SOW"),Reference!E$7,0))</f>
        <v>160</v>
      </c>
      <c r="O35" s="25">
        <f>IF(PROGRAM2_STAFF[[#This Row],[Type]]="Employee",Reference!F$6,IF(OR(PROGRAM2_STAFF[[#This Row],[Type]]="Contractor",PROGRAM2_STAFF[[#This Row],[Type]]="SOW"),Reference!F$7,0))</f>
        <v>176</v>
      </c>
      <c r="P35" s="25">
        <f>IF(PROGRAM2_STAFF[[#This Row],[Type]]="Employee",Reference!G$6,IF(OR(PROGRAM2_STAFF[[#This Row],[Type]]="Contractor",PROGRAM2_STAFF[[#This Row],[Type]]="SOW"),Reference!G$7,0))</f>
        <v>176</v>
      </c>
      <c r="Q35" s="25">
        <f>IF(PROGRAM2_STAFF[[#This Row],[Type]]="Employee",Reference!H$6,IF(OR(PROGRAM2_STAFF[[#This Row],[Type]]="Contractor",PROGRAM2_STAFF[[#This Row],[Type]]="SOW"),Reference!H$7,0))</f>
        <v>168</v>
      </c>
      <c r="R35" s="25">
        <f>IF(PROGRAM2_STAFF[[#This Row],[Type]]="Employee",Reference!I$6,IF(OR(PROGRAM2_STAFF[[#This Row],[Type]]="Contractor",PROGRAM2_STAFF[[#This Row],[Type]]="SOW"),Reference!I$7,0))</f>
        <v>176</v>
      </c>
      <c r="S35" s="25">
        <f>IF(PROGRAM2_STAFF[[#This Row],[Type]]="Employee",Reference!J$6,IF(OR(PROGRAM2_STAFF[[#This Row],[Type]]="Contractor",PROGRAM2_STAFF[[#This Row],[Type]]="SOW"),Reference!J$7,0))</f>
        <v>184</v>
      </c>
      <c r="T35" s="25">
        <f>IF(PROGRAM2_STAFF[[#This Row],[Type]]="Employee",Reference!K$6,IF(OR(PROGRAM2_STAFF[[#This Row],[Type]]="Contractor",PROGRAM2_STAFF[[#This Row],[Type]]="SOW"),Reference!K$7,0))</f>
        <v>168</v>
      </c>
      <c r="U35" s="25">
        <f>IF(PROGRAM2_STAFF[[#This Row],[Type]]="Employee",Reference!L$6,IF(OR(PROGRAM2_STAFF[[#This Row],[Type]]="Contractor",PROGRAM2_STAFF[[#This Row],[Type]]="SOW"),Reference!L$7,0))</f>
        <v>176</v>
      </c>
      <c r="V35" s="25">
        <f>IF(PROGRAM2_STAFF[[#This Row],[Type]]="Employee",Reference!M$6,IF(OR(PROGRAM2_STAFF[[#This Row],[Type]]="Contractor",PROGRAM2_STAFF[[#This Row],[Type]]="SOW"),Reference!M$7,0))</f>
        <v>176</v>
      </c>
      <c r="W35" s="25">
        <f>IF(PROGRAM2_STAFF[[#This Row],[Type]]="Employee",Reference!N$6,IF(OR(PROGRAM2_STAFF[[#This Row],[Type]]="Contractor",PROGRAM2_STAFF[[#This Row],[Type]]="SOW"),Reference!N$7,0))</f>
        <v>168</v>
      </c>
      <c r="X35" s="25">
        <f>IF(PROGRAM2_STAFF[[#This Row],[Type]]="Employee",Reference!O$6,IF(OR(PROGRAM2_STAFF[[#This Row],[Type]]="Contractor",PROGRAM2_STAFF[[#This Row],[Type]]="SOW"),Reference!O$7,0))</f>
        <v>184</v>
      </c>
      <c r="Y35" s="129">
        <f>SUM(PROGRAM2_STAFF[[#This Row],[Jan-26]:[Dec-26]])</f>
        <v>2088</v>
      </c>
      <c r="Z35" s="7">
        <f>PROGRAM2_STAFF[[#This Row],[Rate]]*PROGRAM2_STAFF[[#This Row],[Total Hours]]</f>
        <v>198360</v>
      </c>
      <c r="AA35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35" s="24" t="str" cm="1">
        <f t="array" ref="AB35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35" s="24" t="str" cm="1">
        <f t="array" ref="AC35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35" s="24" t="str" cm="1">
        <f t="array" ref="AD35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35" s="24" t="str" cm="1">
        <f t="array" ref="AE35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35" s="24" t="str" cm="1">
        <f t="array" ref="AF35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35" s="24" t="str" cm="1">
        <f t="array" ref="AG35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35" s="24" t="str" cm="1">
        <f t="array" ref="AH35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35" s="24" t="str" cm="1">
        <f t="array" ref="AI35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35" s="24" t="str" cm="1">
        <f t="array" ref="AJ35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35" s="24" t="str" cm="1">
        <f t="array" ref="AK35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35" s="24" t="str" cm="1">
        <f t="array" ref="AL35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36" spans="1:38" x14ac:dyDescent="0.25">
      <c r="A36" s="8" t="str">
        <f t="shared" si="2"/>
        <v>Program 2</v>
      </c>
      <c r="B36" t="s">
        <v>201</v>
      </c>
      <c r="C36" t="s">
        <v>131</v>
      </c>
      <c r="D36" s="24" t="s">
        <v>8</v>
      </c>
      <c r="E36" s="24"/>
      <c r="F36" t="s">
        <v>140</v>
      </c>
      <c r="G36" t="s">
        <v>140</v>
      </c>
      <c r="H36" t="s">
        <v>70</v>
      </c>
      <c r="I36" s="30">
        <v>45453</v>
      </c>
      <c r="J36" s="29"/>
      <c r="K36"/>
      <c r="L36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35</v>
      </c>
      <c r="M36" s="25">
        <f>IF(PROGRAM2_STAFF[[#This Row],[Type]]="Employee",Reference!D$6,IF(OR(PROGRAM2_STAFF[[#This Row],[Type]]="Contractor",PROGRAM2_STAFF[[#This Row],[Type]]="SOW"),Reference!D$7,0))</f>
        <v>176</v>
      </c>
      <c r="N36" s="25">
        <f>IF(PROGRAM2_STAFF[[#This Row],[Type]]="Employee",Reference!E$6,IF(OR(PROGRAM2_STAFF[[#This Row],[Type]]="Contractor",PROGRAM2_STAFF[[#This Row],[Type]]="SOW"),Reference!E$7,0))</f>
        <v>160</v>
      </c>
      <c r="O36" s="25">
        <f>IF(PROGRAM2_STAFF[[#This Row],[Type]]="Employee",Reference!F$6,IF(OR(PROGRAM2_STAFF[[#This Row],[Type]]="Contractor",PROGRAM2_STAFF[[#This Row],[Type]]="SOW"),Reference!F$7,0))</f>
        <v>176</v>
      </c>
      <c r="P36" s="25">
        <f>IF(PROGRAM2_STAFF[[#This Row],[Type]]="Employee",Reference!G$6,IF(OR(PROGRAM2_STAFF[[#This Row],[Type]]="Contractor",PROGRAM2_STAFF[[#This Row],[Type]]="SOW"),Reference!G$7,0))</f>
        <v>176</v>
      </c>
      <c r="Q36" s="25">
        <f>IF(PROGRAM2_STAFF[[#This Row],[Type]]="Employee",Reference!H$6,IF(OR(PROGRAM2_STAFF[[#This Row],[Type]]="Contractor",PROGRAM2_STAFF[[#This Row],[Type]]="SOW"),Reference!H$7,0))</f>
        <v>168</v>
      </c>
      <c r="R36" s="25">
        <f>IF(PROGRAM2_STAFF[[#This Row],[Type]]="Employee",Reference!I$6,IF(OR(PROGRAM2_STAFF[[#This Row],[Type]]="Contractor",PROGRAM2_STAFF[[#This Row],[Type]]="SOW"),Reference!I$7,0))</f>
        <v>176</v>
      </c>
      <c r="S36" s="25">
        <f>IF(PROGRAM2_STAFF[[#This Row],[Type]]="Employee",Reference!J$6,IF(OR(PROGRAM2_STAFF[[#This Row],[Type]]="Contractor",PROGRAM2_STAFF[[#This Row],[Type]]="SOW"),Reference!J$7,0))</f>
        <v>184</v>
      </c>
      <c r="T36" s="25">
        <f>IF(PROGRAM2_STAFF[[#This Row],[Type]]="Employee",Reference!K$6,IF(OR(PROGRAM2_STAFF[[#This Row],[Type]]="Contractor",PROGRAM2_STAFF[[#This Row],[Type]]="SOW"),Reference!K$7,0))</f>
        <v>168</v>
      </c>
      <c r="U36" s="25">
        <f>IF(PROGRAM2_STAFF[[#This Row],[Type]]="Employee",Reference!L$6,IF(OR(PROGRAM2_STAFF[[#This Row],[Type]]="Contractor",PROGRAM2_STAFF[[#This Row],[Type]]="SOW"),Reference!L$7,0))</f>
        <v>176</v>
      </c>
      <c r="V36" s="25">
        <f>IF(PROGRAM2_STAFF[[#This Row],[Type]]="Employee",Reference!M$6,IF(OR(PROGRAM2_STAFF[[#This Row],[Type]]="Contractor",PROGRAM2_STAFF[[#This Row],[Type]]="SOW"),Reference!M$7,0))</f>
        <v>176</v>
      </c>
      <c r="W36" s="25">
        <f>IF(PROGRAM2_STAFF[[#This Row],[Type]]="Employee",Reference!N$6,IF(OR(PROGRAM2_STAFF[[#This Row],[Type]]="Contractor",PROGRAM2_STAFF[[#This Row],[Type]]="SOW"),Reference!N$7,0))</f>
        <v>168</v>
      </c>
      <c r="X36" s="25">
        <f>IF(PROGRAM2_STAFF[[#This Row],[Type]]="Employee",Reference!O$6,IF(OR(PROGRAM2_STAFF[[#This Row],[Type]]="Contractor",PROGRAM2_STAFF[[#This Row],[Type]]="SOW"),Reference!O$7,0))</f>
        <v>184</v>
      </c>
      <c r="Y36" s="129">
        <f>SUM(PROGRAM2_STAFF[[#This Row],[Jan-26]:[Dec-26]])</f>
        <v>2088</v>
      </c>
      <c r="Z36" s="7">
        <f>PROGRAM2_STAFF[[#This Row],[Rate]]*PROGRAM2_STAFF[[#This Row],[Total Hours]]</f>
        <v>73080</v>
      </c>
      <c r="AA36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36" s="24" t="str" cm="1">
        <f t="array" ref="AB36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36" s="24" t="str" cm="1">
        <f t="array" ref="AC36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36" s="24" t="str" cm="1">
        <f t="array" ref="AD36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36" s="24" t="str" cm="1">
        <f t="array" ref="AE36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36" s="24" t="str" cm="1">
        <f t="array" ref="AF36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36" s="24" t="str" cm="1">
        <f t="array" ref="AG36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36" s="24" t="str" cm="1">
        <f t="array" ref="AH36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36" s="24" t="str" cm="1">
        <f t="array" ref="AI36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36" s="24" t="str" cm="1">
        <f t="array" ref="AJ36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36" s="24" t="str" cm="1">
        <f t="array" ref="AK36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36" s="24" t="str" cm="1">
        <f t="array" ref="AL36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37" spans="1:38" x14ac:dyDescent="0.25">
      <c r="A37" s="8" t="str">
        <f t="shared" si="2"/>
        <v>Program 2</v>
      </c>
      <c r="B37" t="s">
        <v>202</v>
      </c>
      <c r="C37" t="s">
        <v>129</v>
      </c>
      <c r="D37" s="24" t="s">
        <v>9</v>
      </c>
      <c r="E37" s="24"/>
      <c r="F37" t="s">
        <v>157</v>
      </c>
      <c r="G37" t="s">
        <v>156</v>
      </c>
      <c r="H37" t="s">
        <v>68</v>
      </c>
      <c r="I37" s="30">
        <v>44949</v>
      </c>
      <c r="J37" s="29"/>
      <c r="K37" t="s">
        <v>174</v>
      </c>
      <c r="L37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65</v>
      </c>
      <c r="M37" s="25">
        <f>IF(PROGRAM2_STAFF[[#This Row],[Type]]="Employee",Reference!D$6,IF(OR(PROGRAM2_STAFF[[#This Row],[Type]]="Contractor",PROGRAM2_STAFF[[#This Row],[Type]]="SOW"),Reference!D$7,0))</f>
        <v>160</v>
      </c>
      <c r="N37" s="25">
        <f>IF(PROGRAM2_STAFF[[#This Row],[Type]]="Employee",Reference!E$6,IF(OR(PROGRAM2_STAFF[[#This Row],[Type]]="Contractor",PROGRAM2_STAFF[[#This Row],[Type]]="SOW"),Reference!E$7,0))</f>
        <v>152</v>
      </c>
      <c r="O37" s="25">
        <f>IF(PROGRAM2_STAFF[[#This Row],[Type]]="Employee",Reference!F$6,IF(OR(PROGRAM2_STAFF[[#This Row],[Type]]="Contractor",PROGRAM2_STAFF[[#This Row],[Type]]="SOW"),Reference!F$7,0))</f>
        <v>176</v>
      </c>
      <c r="P37" s="25">
        <f>IF(PROGRAM2_STAFF[[#This Row],[Type]]="Employee",Reference!G$6,IF(OR(PROGRAM2_STAFF[[#This Row],[Type]]="Contractor",PROGRAM2_STAFF[[#This Row],[Type]]="SOW"),Reference!G$7,0))</f>
        <v>176</v>
      </c>
      <c r="Q37" s="25">
        <f>IF(PROGRAM2_STAFF[[#This Row],[Type]]="Employee",Reference!H$6,IF(OR(PROGRAM2_STAFF[[#This Row],[Type]]="Contractor",PROGRAM2_STAFF[[#This Row],[Type]]="SOW"),Reference!H$7,0))</f>
        <v>160</v>
      </c>
      <c r="R37" s="25">
        <f>IF(PROGRAM2_STAFF[[#This Row],[Type]]="Employee",Reference!I$6,IF(OR(PROGRAM2_STAFF[[#This Row],[Type]]="Contractor",PROGRAM2_STAFF[[#This Row],[Type]]="SOW"),Reference!I$7,0))</f>
        <v>168</v>
      </c>
      <c r="S37" s="25">
        <f>IF(PROGRAM2_STAFF[[#This Row],[Type]]="Employee",Reference!J$6,IF(OR(PROGRAM2_STAFF[[#This Row],[Type]]="Contractor",PROGRAM2_STAFF[[#This Row],[Type]]="SOW"),Reference!J$7,0))</f>
        <v>176</v>
      </c>
      <c r="T37" s="25">
        <f>IF(PROGRAM2_STAFF[[#This Row],[Type]]="Employee",Reference!K$6,IF(OR(PROGRAM2_STAFF[[#This Row],[Type]]="Contractor",PROGRAM2_STAFF[[#This Row],[Type]]="SOW"),Reference!K$7,0))</f>
        <v>168</v>
      </c>
      <c r="U37" s="25">
        <f>IF(PROGRAM2_STAFF[[#This Row],[Type]]="Employee",Reference!L$6,IF(OR(PROGRAM2_STAFF[[#This Row],[Type]]="Contractor",PROGRAM2_STAFF[[#This Row],[Type]]="SOW"),Reference!L$7,0))</f>
        <v>168</v>
      </c>
      <c r="V37" s="25">
        <f>IF(PROGRAM2_STAFF[[#This Row],[Type]]="Employee",Reference!M$6,IF(OR(PROGRAM2_STAFF[[#This Row],[Type]]="Contractor",PROGRAM2_STAFF[[#This Row],[Type]]="SOW"),Reference!M$7,0))</f>
        <v>176</v>
      </c>
      <c r="W37" s="25">
        <f>IF(PROGRAM2_STAFF[[#This Row],[Type]]="Employee",Reference!N$6,IF(OR(PROGRAM2_STAFF[[#This Row],[Type]]="Contractor",PROGRAM2_STAFF[[#This Row],[Type]]="SOW"),Reference!N$7,0))</f>
        <v>160</v>
      </c>
      <c r="X37" s="25">
        <f>IF(PROGRAM2_STAFF[[#This Row],[Type]]="Employee",Reference!O$6,IF(OR(PROGRAM2_STAFF[[#This Row],[Type]]="Contractor",PROGRAM2_STAFF[[#This Row],[Type]]="SOW"),Reference!O$7,0))</f>
        <v>176</v>
      </c>
      <c r="Y37" s="129">
        <f>SUM(PROGRAM2_STAFF[[#This Row],[Jan-26]:[Dec-26]])</f>
        <v>2016</v>
      </c>
      <c r="Z37" s="7">
        <f>PROGRAM2_STAFF[[#This Row],[Rate]]*PROGRAM2_STAFF[[#This Row],[Total Hours]]</f>
        <v>131040</v>
      </c>
      <c r="AA37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37" s="24" t="str" cm="1">
        <f t="array" ref="AB37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37" s="24" t="str" cm="1">
        <f t="array" ref="AC37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37" s="24" t="str" cm="1">
        <f t="array" ref="AD37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37" s="24" t="str" cm="1">
        <f t="array" ref="AE37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37" s="24" t="str" cm="1">
        <f t="array" ref="AF37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37" s="24" t="str" cm="1">
        <f t="array" ref="AG37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37" s="24" t="str" cm="1">
        <f t="array" ref="AH37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37" s="24" t="str" cm="1">
        <f t="array" ref="AI37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37" s="24" t="str" cm="1">
        <f t="array" ref="AJ37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37" s="24" t="str" cm="1">
        <f t="array" ref="AK37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37" s="24" t="str" cm="1">
        <f t="array" ref="AL37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38" spans="1:38" x14ac:dyDescent="0.25">
      <c r="A38" s="8" t="str">
        <f t="shared" si="2"/>
        <v>Program 2</v>
      </c>
      <c r="B38" t="s">
        <v>197</v>
      </c>
      <c r="C38" t="s">
        <v>128</v>
      </c>
      <c r="D38" s="24" t="s">
        <v>9</v>
      </c>
      <c r="E38" s="24"/>
      <c r="F38" t="s">
        <v>144</v>
      </c>
      <c r="G38" t="s">
        <v>144</v>
      </c>
      <c r="H38" t="s">
        <v>68</v>
      </c>
      <c r="I38" s="29">
        <v>41323</v>
      </c>
      <c r="J38" s="29"/>
      <c r="K38" t="s">
        <v>173</v>
      </c>
      <c r="L38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65</v>
      </c>
      <c r="M38" s="25">
        <f>IF(PROGRAM2_STAFF[[#This Row],[Type]]="Employee",Reference!D$6,IF(OR(PROGRAM2_STAFF[[#This Row],[Type]]="Contractor",PROGRAM2_STAFF[[#This Row],[Type]]="SOW"),Reference!D$7,0))</f>
        <v>160</v>
      </c>
      <c r="N38" s="25">
        <f>IF(PROGRAM2_STAFF[[#This Row],[Type]]="Employee",Reference!E$6,IF(OR(PROGRAM2_STAFF[[#This Row],[Type]]="Contractor",PROGRAM2_STAFF[[#This Row],[Type]]="SOW"),Reference!E$7,0))</f>
        <v>152</v>
      </c>
      <c r="O38" s="25">
        <f>IF(PROGRAM2_STAFF[[#This Row],[Type]]="Employee",Reference!F$6,IF(OR(PROGRAM2_STAFF[[#This Row],[Type]]="Contractor",PROGRAM2_STAFF[[#This Row],[Type]]="SOW"),Reference!F$7,0))</f>
        <v>176</v>
      </c>
      <c r="P38" s="25">
        <f>IF(PROGRAM2_STAFF[[#This Row],[Type]]="Employee",Reference!G$6,IF(OR(PROGRAM2_STAFF[[#This Row],[Type]]="Contractor",PROGRAM2_STAFF[[#This Row],[Type]]="SOW"),Reference!G$7,0))</f>
        <v>176</v>
      </c>
      <c r="Q38" s="25">
        <f>IF(PROGRAM2_STAFF[[#This Row],[Type]]="Employee",Reference!H$6,IF(OR(PROGRAM2_STAFF[[#This Row],[Type]]="Contractor",PROGRAM2_STAFF[[#This Row],[Type]]="SOW"),Reference!H$7,0))</f>
        <v>160</v>
      </c>
      <c r="R38" s="25">
        <f>IF(PROGRAM2_STAFF[[#This Row],[Type]]="Employee",Reference!I$6,IF(OR(PROGRAM2_STAFF[[#This Row],[Type]]="Contractor",PROGRAM2_STAFF[[#This Row],[Type]]="SOW"),Reference!I$7,0))</f>
        <v>168</v>
      </c>
      <c r="S38" s="25">
        <f>IF(PROGRAM2_STAFF[[#This Row],[Type]]="Employee",Reference!J$6,IF(OR(PROGRAM2_STAFF[[#This Row],[Type]]="Contractor",PROGRAM2_STAFF[[#This Row],[Type]]="SOW"),Reference!J$7,0))</f>
        <v>176</v>
      </c>
      <c r="T38" s="25">
        <f>IF(PROGRAM2_STAFF[[#This Row],[Type]]="Employee",Reference!K$6,IF(OR(PROGRAM2_STAFF[[#This Row],[Type]]="Contractor",PROGRAM2_STAFF[[#This Row],[Type]]="SOW"),Reference!K$7,0))</f>
        <v>168</v>
      </c>
      <c r="U38" s="25">
        <f>IF(PROGRAM2_STAFF[[#This Row],[Type]]="Employee",Reference!L$6,IF(OR(PROGRAM2_STAFF[[#This Row],[Type]]="Contractor",PROGRAM2_STAFF[[#This Row],[Type]]="SOW"),Reference!L$7,0))</f>
        <v>168</v>
      </c>
      <c r="V38" s="25">
        <f>IF(PROGRAM2_STAFF[[#This Row],[Type]]="Employee",Reference!M$6,IF(OR(PROGRAM2_STAFF[[#This Row],[Type]]="Contractor",PROGRAM2_STAFF[[#This Row],[Type]]="SOW"),Reference!M$7,0))</f>
        <v>176</v>
      </c>
      <c r="W38" s="25">
        <f>IF(PROGRAM2_STAFF[[#This Row],[Type]]="Employee",Reference!N$6,IF(OR(PROGRAM2_STAFF[[#This Row],[Type]]="Contractor",PROGRAM2_STAFF[[#This Row],[Type]]="SOW"),Reference!N$7,0))</f>
        <v>160</v>
      </c>
      <c r="X38" s="25">
        <f>IF(PROGRAM2_STAFF[[#This Row],[Type]]="Employee",Reference!O$6,IF(OR(PROGRAM2_STAFF[[#This Row],[Type]]="Contractor",PROGRAM2_STAFF[[#This Row],[Type]]="SOW"),Reference!O$7,0))</f>
        <v>176</v>
      </c>
      <c r="Y38" s="129">
        <f>SUM(PROGRAM2_STAFF[[#This Row],[Jan-26]:[Dec-26]])</f>
        <v>2016</v>
      </c>
      <c r="Z38" s="7">
        <f>PROGRAM2_STAFF[[#This Row],[Rate]]*PROGRAM2_STAFF[[#This Row],[Total Hours]]</f>
        <v>131040</v>
      </c>
      <c r="AA38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38" s="24" t="str" cm="1">
        <f t="array" ref="AB38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38" s="24" t="str" cm="1">
        <f t="array" ref="AC38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38" s="24" t="str" cm="1">
        <f t="array" ref="AD38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38" s="24" t="str" cm="1">
        <f t="array" ref="AE38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38" s="24" t="str" cm="1">
        <f t="array" ref="AF38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38" s="24" t="str" cm="1">
        <f t="array" ref="AG38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38" s="24" t="str" cm="1">
        <f t="array" ref="AH38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38" s="24" t="str" cm="1">
        <f t="array" ref="AI38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38" s="24" t="str" cm="1">
        <f t="array" ref="AJ38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38" s="24" t="str" cm="1">
        <f t="array" ref="AK38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38" s="24" t="str" cm="1">
        <f t="array" ref="AL38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39" spans="1:38" x14ac:dyDescent="0.25">
      <c r="A39" s="8" t="str">
        <f t="shared" si="2"/>
        <v>Program 2</v>
      </c>
      <c r="B39" t="s">
        <v>193</v>
      </c>
      <c r="C39" t="s">
        <v>176</v>
      </c>
      <c r="D39" s="24" t="s">
        <v>8</v>
      </c>
      <c r="E39" s="24"/>
      <c r="F39" t="s">
        <v>146</v>
      </c>
      <c r="G39" t="s">
        <v>147</v>
      </c>
      <c r="H39" t="s">
        <v>68</v>
      </c>
      <c r="I39" s="29">
        <v>45888</v>
      </c>
      <c r="J39" s="29"/>
      <c r="K39"/>
      <c r="L39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95</v>
      </c>
      <c r="M39" s="25">
        <f>IF(PROGRAM2_STAFF[[#This Row],[Type]]="Employee",Reference!D$6,IF(OR(PROGRAM2_STAFF[[#This Row],[Type]]="Contractor",PROGRAM2_STAFF[[#This Row],[Type]]="SOW"),Reference!D$7,0))</f>
        <v>176</v>
      </c>
      <c r="N39" s="25">
        <f>IF(PROGRAM2_STAFF[[#This Row],[Type]]="Employee",Reference!E$6,IF(OR(PROGRAM2_STAFF[[#This Row],[Type]]="Contractor",PROGRAM2_STAFF[[#This Row],[Type]]="SOW"),Reference!E$7,0))</f>
        <v>160</v>
      </c>
      <c r="O39" s="25">
        <f>IF(PROGRAM2_STAFF[[#This Row],[Type]]="Employee",Reference!F$6,IF(OR(PROGRAM2_STAFF[[#This Row],[Type]]="Contractor",PROGRAM2_STAFF[[#This Row],[Type]]="SOW"),Reference!F$7,0))</f>
        <v>176</v>
      </c>
      <c r="P39" s="25">
        <f>IF(PROGRAM2_STAFF[[#This Row],[Type]]="Employee",Reference!G$6,IF(OR(PROGRAM2_STAFF[[#This Row],[Type]]="Contractor",PROGRAM2_STAFF[[#This Row],[Type]]="SOW"),Reference!G$7,0))</f>
        <v>176</v>
      </c>
      <c r="Q39" s="25">
        <f>IF(PROGRAM2_STAFF[[#This Row],[Type]]="Employee",Reference!H$6,IF(OR(PROGRAM2_STAFF[[#This Row],[Type]]="Contractor",PROGRAM2_STAFF[[#This Row],[Type]]="SOW"),Reference!H$7,0))</f>
        <v>168</v>
      </c>
      <c r="R39" s="25">
        <f>IF(PROGRAM2_STAFF[[#This Row],[Type]]="Employee",Reference!I$6,IF(OR(PROGRAM2_STAFF[[#This Row],[Type]]="Contractor",PROGRAM2_STAFF[[#This Row],[Type]]="SOW"),Reference!I$7,0))</f>
        <v>176</v>
      </c>
      <c r="S39" s="25">
        <f>IF(PROGRAM2_STAFF[[#This Row],[Type]]="Employee",Reference!J$6,IF(OR(PROGRAM2_STAFF[[#This Row],[Type]]="Contractor",PROGRAM2_STAFF[[#This Row],[Type]]="SOW"),Reference!J$7,0))</f>
        <v>184</v>
      </c>
      <c r="T39" s="25">
        <f>IF(PROGRAM2_STAFF[[#This Row],[Type]]="Employee",Reference!K$6,IF(OR(PROGRAM2_STAFF[[#This Row],[Type]]="Contractor",PROGRAM2_STAFF[[#This Row],[Type]]="SOW"),Reference!K$7,0))</f>
        <v>168</v>
      </c>
      <c r="U39" s="25">
        <f>IF(PROGRAM2_STAFF[[#This Row],[Type]]="Employee",Reference!L$6,IF(OR(PROGRAM2_STAFF[[#This Row],[Type]]="Contractor",PROGRAM2_STAFF[[#This Row],[Type]]="SOW"),Reference!L$7,0))</f>
        <v>176</v>
      </c>
      <c r="V39" s="25">
        <f>IF(PROGRAM2_STAFF[[#This Row],[Type]]="Employee",Reference!M$6,IF(OR(PROGRAM2_STAFF[[#This Row],[Type]]="Contractor",PROGRAM2_STAFF[[#This Row],[Type]]="SOW"),Reference!M$7,0))</f>
        <v>176</v>
      </c>
      <c r="W39" s="25">
        <f>IF(PROGRAM2_STAFF[[#This Row],[Type]]="Employee",Reference!N$6,IF(OR(PROGRAM2_STAFF[[#This Row],[Type]]="Contractor",PROGRAM2_STAFF[[#This Row],[Type]]="SOW"),Reference!N$7,0))</f>
        <v>168</v>
      </c>
      <c r="X39" s="25">
        <f>IF(PROGRAM2_STAFF[[#This Row],[Type]]="Employee",Reference!O$6,IF(OR(PROGRAM2_STAFF[[#This Row],[Type]]="Contractor",PROGRAM2_STAFF[[#This Row],[Type]]="SOW"),Reference!O$7,0))</f>
        <v>184</v>
      </c>
      <c r="Y39" s="129">
        <f>SUM(PROGRAM2_STAFF[[#This Row],[Jan-26]:[Dec-26]])</f>
        <v>2088</v>
      </c>
      <c r="Z39" s="7">
        <f>PROGRAM2_STAFF[[#This Row],[Rate]]*PROGRAM2_STAFF[[#This Row],[Total Hours]]</f>
        <v>198360</v>
      </c>
      <c r="AA39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39" s="24" t="str" cm="1">
        <f t="array" ref="AB39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39" s="24" t="str" cm="1">
        <f t="array" ref="AC39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39" s="24" t="str" cm="1">
        <f t="array" ref="AD39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39" s="24" t="str" cm="1">
        <f t="array" ref="AE39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39" s="24" t="str" cm="1">
        <f t="array" ref="AF39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39" s="24" t="str" cm="1">
        <f t="array" ref="AG39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39" s="24" t="str" cm="1">
        <f t="array" ref="AH39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39" s="24" t="str" cm="1">
        <f t="array" ref="AI39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39" s="24" t="str" cm="1">
        <f t="array" ref="AJ39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39" s="24" t="str" cm="1">
        <f t="array" ref="AK39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39" s="24" t="str" cm="1">
        <f t="array" ref="AL39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40" spans="1:38" x14ac:dyDescent="0.25">
      <c r="A40" s="8" t="str">
        <f t="shared" si="2"/>
        <v>Program 2</v>
      </c>
      <c r="B40" t="s">
        <v>219</v>
      </c>
      <c r="C40" t="s">
        <v>72</v>
      </c>
      <c r="D40" s="24" t="s">
        <v>8</v>
      </c>
      <c r="E40" s="24"/>
      <c r="F40" t="s">
        <v>137</v>
      </c>
      <c r="G40" t="s">
        <v>138</v>
      </c>
      <c r="H40" t="s">
        <v>69</v>
      </c>
      <c r="I40" s="29">
        <v>42814</v>
      </c>
      <c r="J40" s="29"/>
      <c r="K40"/>
      <c r="L40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35</v>
      </c>
      <c r="M40" s="25">
        <f>IF(PROGRAM2_STAFF[[#This Row],[Type]]="Employee",Reference!D$6,IF(OR(PROGRAM2_STAFF[[#This Row],[Type]]="Contractor",PROGRAM2_STAFF[[#This Row],[Type]]="SOW"),Reference!D$7,0))</f>
        <v>176</v>
      </c>
      <c r="N40" s="25">
        <f>IF(PROGRAM2_STAFF[[#This Row],[Type]]="Employee",Reference!E$6,IF(OR(PROGRAM2_STAFF[[#This Row],[Type]]="Contractor",PROGRAM2_STAFF[[#This Row],[Type]]="SOW"),Reference!E$7,0))</f>
        <v>160</v>
      </c>
      <c r="O40" s="25">
        <f>IF(PROGRAM2_STAFF[[#This Row],[Type]]="Employee",Reference!F$6,IF(OR(PROGRAM2_STAFF[[#This Row],[Type]]="Contractor",PROGRAM2_STAFF[[#This Row],[Type]]="SOW"),Reference!F$7,0))</f>
        <v>176</v>
      </c>
      <c r="P40" s="25">
        <f>IF(PROGRAM2_STAFF[[#This Row],[Type]]="Employee",Reference!G$6,IF(OR(PROGRAM2_STAFF[[#This Row],[Type]]="Contractor",PROGRAM2_STAFF[[#This Row],[Type]]="SOW"),Reference!G$7,0))</f>
        <v>176</v>
      </c>
      <c r="Q40" s="25">
        <f>IF(PROGRAM2_STAFF[[#This Row],[Type]]="Employee",Reference!H$6,IF(OR(PROGRAM2_STAFF[[#This Row],[Type]]="Contractor",PROGRAM2_STAFF[[#This Row],[Type]]="SOW"),Reference!H$7,0))</f>
        <v>168</v>
      </c>
      <c r="R40" s="25">
        <f>IF(PROGRAM2_STAFF[[#This Row],[Type]]="Employee",Reference!I$6,IF(OR(PROGRAM2_STAFF[[#This Row],[Type]]="Contractor",PROGRAM2_STAFF[[#This Row],[Type]]="SOW"),Reference!I$7,0))</f>
        <v>176</v>
      </c>
      <c r="S40" s="25">
        <f>IF(PROGRAM2_STAFF[[#This Row],[Type]]="Employee",Reference!J$6,IF(OR(PROGRAM2_STAFF[[#This Row],[Type]]="Contractor",PROGRAM2_STAFF[[#This Row],[Type]]="SOW"),Reference!J$7,0))</f>
        <v>184</v>
      </c>
      <c r="T40" s="25">
        <f>IF(PROGRAM2_STAFF[[#This Row],[Type]]="Employee",Reference!K$6,IF(OR(PROGRAM2_STAFF[[#This Row],[Type]]="Contractor",PROGRAM2_STAFF[[#This Row],[Type]]="SOW"),Reference!K$7,0))</f>
        <v>168</v>
      </c>
      <c r="U40" s="25">
        <f>IF(PROGRAM2_STAFF[[#This Row],[Type]]="Employee",Reference!L$6,IF(OR(PROGRAM2_STAFF[[#This Row],[Type]]="Contractor",PROGRAM2_STAFF[[#This Row],[Type]]="SOW"),Reference!L$7,0))</f>
        <v>176</v>
      </c>
      <c r="V40" s="25">
        <f>IF(PROGRAM2_STAFF[[#This Row],[Type]]="Employee",Reference!M$6,IF(OR(PROGRAM2_STAFF[[#This Row],[Type]]="Contractor",PROGRAM2_STAFF[[#This Row],[Type]]="SOW"),Reference!M$7,0))</f>
        <v>176</v>
      </c>
      <c r="W40" s="25">
        <f>IF(PROGRAM2_STAFF[[#This Row],[Type]]="Employee",Reference!N$6,IF(OR(PROGRAM2_STAFF[[#This Row],[Type]]="Contractor",PROGRAM2_STAFF[[#This Row],[Type]]="SOW"),Reference!N$7,0))</f>
        <v>168</v>
      </c>
      <c r="X40" s="25">
        <f>IF(PROGRAM2_STAFF[[#This Row],[Type]]="Employee",Reference!O$6,IF(OR(PROGRAM2_STAFF[[#This Row],[Type]]="Contractor",PROGRAM2_STAFF[[#This Row],[Type]]="SOW"),Reference!O$7,0))</f>
        <v>184</v>
      </c>
      <c r="Y40" s="129">
        <f>SUM(PROGRAM2_STAFF[[#This Row],[Jan-26]:[Dec-26]])</f>
        <v>2088</v>
      </c>
      <c r="Z40" s="7">
        <f>PROGRAM2_STAFF[[#This Row],[Rate]]*PROGRAM2_STAFF[[#This Row],[Total Hours]]</f>
        <v>73080</v>
      </c>
      <c r="AA40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40" s="24" t="str" cm="1">
        <f t="array" ref="AB40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40" s="24" t="str" cm="1">
        <f t="array" ref="AC40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40" s="24" t="str" cm="1">
        <f t="array" ref="AD40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40" s="24" t="str" cm="1">
        <f t="array" ref="AE40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40" s="24" t="str" cm="1">
        <f t="array" ref="AF40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40" s="24" t="str" cm="1">
        <f t="array" ref="AG40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40" s="24" t="str" cm="1">
        <f t="array" ref="AH40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40" s="24" t="str" cm="1">
        <f t="array" ref="AI40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40" s="24" t="str" cm="1">
        <f t="array" ref="AJ40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40" s="24" t="str" cm="1">
        <f t="array" ref="AK40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40" s="24" t="str" cm="1">
        <f t="array" ref="AL40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41" spans="1:38" x14ac:dyDescent="0.25">
      <c r="A41" s="8" t="str">
        <f t="shared" si="2"/>
        <v>Program 2</v>
      </c>
      <c r="B41" t="s">
        <v>196</v>
      </c>
      <c r="C41" t="s">
        <v>73</v>
      </c>
      <c r="D41" s="24" t="s">
        <v>9</v>
      </c>
      <c r="E41" s="24"/>
      <c r="F41" t="s">
        <v>140</v>
      </c>
      <c r="G41" t="s">
        <v>140</v>
      </c>
      <c r="H41" t="s">
        <v>70</v>
      </c>
      <c r="I41" s="29">
        <v>45888</v>
      </c>
      <c r="J41" s="29"/>
      <c r="K41" t="s">
        <v>171</v>
      </c>
      <c r="L41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25</v>
      </c>
      <c r="M41" s="25">
        <f>IF(PROGRAM2_STAFF[[#This Row],[Type]]="Employee",Reference!D$6,IF(OR(PROGRAM2_STAFF[[#This Row],[Type]]="Contractor",PROGRAM2_STAFF[[#This Row],[Type]]="SOW"),Reference!D$7,0))</f>
        <v>160</v>
      </c>
      <c r="N41" s="25">
        <f>IF(PROGRAM2_STAFF[[#This Row],[Type]]="Employee",Reference!E$6,IF(OR(PROGRAM2_STAFF[[#This Row],[Type]]="Contractor",PROGRAM2_STAFF[[#This Row],[Type]]="SOW"),Reference!E$7,0))</f>
        <v>152</v>
      </c>
      <c r="O41" s="25">
        <f>IF(PROGRAM2_STAFF[[#This Row],[Type]]="Employee",Reference!F$6,IF(OR(PROGRAM2_STAFF[[#This Row],[Type]]="Contractor",PROGRAM2_STAFF[[#This Row],[Type]]="SOW"),Reference!F$7,0))</f>
        <v>176</v>
      </c>
      <c r="P41" s="25">
        <f>IF(PROGRAM2_STAFF[[#This Row],[Type]]="Employee",Reference!G$6,IF(OR(PROGRAM2_STAFF[[#This Row],[Type]]="Contractor",PROGRAM2_STAFF[[#This Row],[Type]]="SOW"),Reference!G$7,0))</f>
        <v>176</v>
      </c>
      <c r="Q41" s="25">
        <f>IF(PROGRAM2_STAFF[[#This Row],[Type]]="Employee",Reference!H$6,IF(OR(PROGRAM2_STAFF[[#This Row],[Type]]="Contractor",PROGRAM2_STAFF[[#This Row],[Type]]="SOW"),Reference!H$7,0))</f>
        <v>160</v>
      </c>
      <c r="R41" s="25">
        <f>IF(PROGRAM2_STAFF[[#This Row],[Type]]="Employee",Reference!I$6,IF(OR(PROGRAM2_STAFF[[#This Row],[Type]]="Contractor",PROGRAM2_STAFF[[#This Row],[Type]]="SOW"),Reference!I$7,0))</f>
        <v>168</v>
      </c>
      <c r="S41" s="25">
        <f>IF(PROGRAM2_STAFF[[#This Row],[Type]]="Employee",Reference!J$6,IF(OR(PROGRAM2_STAFF[[#This Row],[Type]]="Contractor",PROGRAM2_STAFF[[#This Row],[Type]]="SOW"),Reference!J$7,0))</f>
        <v>176</v>
      </c>
      <c r="T41" s="25">
        <f>IF(PROGRAM2_STAFF[[#This Row],[Type]]="Employee",Reference!K$6,IF(OR(PROGRAM2_STAFF[[#This Row],[Type]]="Contractor",PROGRAM2_STAFF[[#This Row],[Type]]="SOW"),Reference!K$7,0))</f>
        <v>168</v>
      </c>
      <c r="U41" s="25">
        <f>IF(PROGRAM2_STAFF[[#This Row],[Type]]="Employee",Reference!L$6,IF(OR(PROGRAM2_STAFF[[#This Row],[Type]]="Contractor",PROGRAM2_STAFF[[#This Row],[Type]]="SOW"),Reference!L$7,0))</f>
        <v>168</v>
      </c>
      <c r="V41" s="25">
        <f>IF(PROGRAM2_STAFF[[#This Row],[Type]]="Employee",Reference!M$6,IF(OR(PROGRAM2_STAFF[[#This Row],[Type]]="Contractor",PROGRAM2_STAFF[[#This Row],[Type]]="SOW"),Reference!M$7,0))</f>
        <v>176</v>
      </c>
      <c r="W41" s="25">
        <f>IF(PROGRAM2_STAFF[[#This Row],[Type]]="Employee",Reference!N$6,IF(OR(PROGRAM2_STAFF[[#This Row],[Type]]="Contractor",PROGRAM2_STAFF[[#This Row],[Type]]="SOW"),Reference!N$7,0))</f>
        <v>160</v>
      </c>
      <c r="X41" s="25">
        <f>IF(PROGRAM2_STAFF[[#This Row],[Type]]="Employee",Reference!O$6,IF(OR(PROGRAM2_STAFF[[#This Row],[Type]]="Contractor",PROGRAM2_STAFF[[#This Row],[Type]]="SOW"),Reference!O$7,0))</f>
        <v>176</v>
      </c>
      <c r="Y41" s="129">
        <f>SUM(PROGRAM2_STAFF[[#This Row],[Jan-26]:[Dec-26]])</f>
        <v>2016</v>
      </c>
      <c r="Z41" s="7">
        <f>PROGRAM2_STAFF[[#This Row],[Rate]]*PROGRAM2_STAFF[[#This Row],[Total Hours]]</f>
        <v>50400</v>
      </c>
      <c r="AA41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41" s="24" t="str" cm="1">
        <f t="array" ref="AB41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41" s="24" t="str" cm="1">
        <f t="array" ref="AC41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41" s="24" t="str" cm="1">
        <f t="array" ref="AD41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41" s="24" t="str" cm="1">
        <f t="array" ref="AE41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41" s="24" t="str" cm="1">
        <f t="array" ref="AF41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41" s="24" t="str" cm="1">
        <f t="array" ref="AG41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41" s="24" t="str" cm="1">
        <f t="array" ref="AH41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41" s="24" t="str" cm="1">
        <f t="array" ref="AI41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41" s="24" t="str" cm="1">
        <f t="array" ref="AJ41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41" s="24" t="str" cm="1">
        <f t="array" ref="AK41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41" s="24" t="str" cm="1">
        <f t="array" ref="AL41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42" spans="1:38" x14ac:dyDescent="0.25">
      <c r="A42" s="8" t="str">
        <f t="shared" si="2"/>
        <v>Program 2</v>
      </c>
      <c r="B42" t="s">
        <v>209</v>
      </c>
      <c r="C42" t="s">
        <v>71</v>
      </c>
      <c r="D42" s="24" t="s">
        <v>8</v>
      </c>
      <c r="E42" s="24"/>
      <c r="F42" t="s">
        <v>152</v>
      </c>
      <c r="G42" t="s">
        <v>151</v>
      </c>
      <c r="H42" t="s">
        <v>68</v>
      </c>
      <c r="I42" s="29">
        <v>45453</v>
      </c>
      <c r="J42" s="29"/>
      <c r="K42"/>
      <c r="L42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95</v>
      </c>
      <c r="M42" s="25">
        <f>IF(PROGRAM2_STAFF[[#This Row],[Type]]="Employee",Reference!D$6,IF(OR(PROGRAM2_STAFF[[#This Row],[Type]]="Contractor",PROGRAM2_STAFF[[#This Row],[Type]]="SOW"),Reference!D$7,0))</f>
        <v>176</v>
      </c>
      <c r="N42" s="25">
        <f>IF(PROGRAM2_STAFF[[#This Row],[Type]]="Employee",Reference!E$6,IF(OR(PROGRAM2_STAFF[[#This Row],[Type]]="Contractor",PROGRAM2_STAFF[[#This Row],[Type]]="SOW"),Reference!E$7,0))</f>
        <v>160</v>
      </c>
      <c r="O42" s="25">
        <f>IF(PROGRAM2_STAFF[[#This Row],[Type]]="Employee",Reference!F$6,IF(OR(PROGRAM2_STAFF[[#This Row],[Type]]="Contractor",PROGRAM2_STAFF[[#This Row],[Type]]="SOW"),Reference!F$7,0))</f>
        <v>176</v>
      </c>
      <c r="P42" s="25">
        <f>IF(PROGRAM2_STAFF[[#This Row],[Type]]="Employee",Reference!G$6,IF(OR(PROGRAM2_STAFF[[#This Row],[Type]]="Contractor",PROGRAM2_STAFF[[#This Row],[Type]]="SOW"),Reference!G$7,0))</f>
        <v>176</v>
      </c>
      <c r="Q42" s="25">
        <f>IF(PROGRAM2_STAFF[[#This Row],[Type]]="Employee",Reference!H$6,IF(OR(PROGRAM2_STAFF[[#This Row],[Type]]="Contractor",PROGRAM2_STAFF[[#This Row],[Type]]="SOW"),Reference!H$7,0))</f>
        <v>168</v>
      </c>
      <c r="R42" s="25">
        <f>IF(PROGRAM2_STAFF[[#This Row],[Type]]="Employee",Reference!I$6,IF(OR(PROGRAM2_STAFF[[#This Row],[Type]]="Contractor",PROGRAM2_STAFF[[#This Row],[Type]]="SOW"),Reference!I$7,0))</f>
        <v>176</v>
      </c>
      <c r="S42" s="25">
        <f>IF(PROGRAM2_STAFF[[#This Row],[Type]]="Employee",Reference!J$6,IF(OR(PROGRAM2_STAFF[[#This Row],[Type]]="Contractor",PROGRAM2_STAFF[[#This Row],[Type]]="SOW"),Reference!J$7,0))</f>
        <v>184</v>
      </c>
      <c r="T42" s="25">
        <f>IF(PROGRAM2_STAFF[[#This Row],[Type]]="Employee",Reference!K$6,IF(OR(PROGRAM2_STAFF[[#This Row],[Type]]="Contractor",PROGRAM2_STAFF[[#This Row],[Type]]="SOW"),Reference!K$7,0))</f>
        <v>168</v>
      </c>
      <c r="U42" s="25">
        <f>IF(PROGRAM2_STAFF[[#This Row],[Type]]="Employee",Reference!L$6,IF(OR(PROGRAM2_STAFF[[#This Row],[Type]]="Contractor",PROGRAM2_STAFF[[#This Row],[Type]]="SOW"),Reference!L$7,0))</f>
        <v>176</v>
      </c>
      <c r="V42" s="25">
        <f>IF(PROGRAM2_STAFF[[#This Row],[Type]]="Employee",Reference!M$6,IF(OR(PROGRAM2_STAFF[[#This Row],[Type]]="Contractor",PROGRAM2_STAFF[[#This Row],[Type]]="SOW"),Reference!M$7,0))</f>
        <v>176</v>
      </c>
      <c r="W42" s="25">
        <f>IF(PROGRAM2_STAFF[[#This Row],[Type]]="Employee",Reference!N$6,IF(OR(PROGRAM2_STAFF[[#This Row],[Type]]="Contractor",PROGRAM2_STAFF[[#This Row],[Type]]="SOW"),Reference!N$7,0))</f>
        <v>168</v>
      </c>
      <c r="X42" s="25">
        <f>IF(PROGRAM2_STAFF[[#This Row],[Type]]="Employee",Reference!O$6,IF(OR(PROGRAM2_STAFF[[#This Row],[Type]]="Contractor",PROGRAM2_STAFF[[#This Row],[Type]]="SOW"),Reference!O$7,0))</f>
        <v>184</v>
      </c>
      <c r="Y42" s="129">
        <f>SUM(PROGRAM2_STAFF[[#This Row],[Jan-26]:[Dec-26]])</f>
        <v>2088</v>
      </c>
      <c r="Z42" s="7">
        <f>PROGRAM2_STAFF[[#This Row],[Rate]]*PROGRAM2_STAFF[[#This Row],[Total Hours]]</f>
        <v>198360</v>
      </c>
      <c r="AA42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42" s="24" t="str" cm="1">
        <f t="array" ref="AB42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42" s="24" t="str" cm="1">
        <f t="array" ref="AC42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42" s="24" t="str" cm="1">
        <f t="array" ref="AD42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42" s="24" t="str" cm="1">
        <f t="array" ref="AE42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42" s="24" t="str" cm="1">
        <f t="array" ref="AF42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42" s="24" t="str" cm="1">
        <f t="array" ref="AG42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42" s="24" t="str" cm="1">
        <f t="array" ref="AH42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42" s="24" t="str" cm="1">
        <f t="array" ref="AI42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42" s="24" t="str" cm="1">
        <f t="array" ref="AJ42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42" s="24" t="str" cm="1">
        <f t="array" ref="AK42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42" s="24" t="str" cm="1">
        <f t="array" ref="AL42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43" spans="1:38" x14ac:dyDescent="0.25">
      <c r="A43" s="8" t="str">
        <f t="shared" si="2"/>
        <v>Program 2</v>
      </c>
      <c r="B43" t="s">
        <v>200</v>
      </c>
      <c r="C43" t="s">
        <v>128</v>
      </c>
      <c r="D43" s="24" t="s">
        <v>9</v>
      </c>
      <c r="E43" s="24" t="s">
        <v>5</v>
      </c>
      <c r="F43" t="s">
        <v>137</v>
      </c>
      <c r="G43" t="s">
        <v>138</v>
      </c>
      <c r="H43" t="s">
        <v>69</v>
      </c>
      <c r="I43" s="30">
        <v>46069</v>
      </c>
      <c r="J43" s="29"/>
      <c r="K43" t="s">
        <v>175</v>
      </c>
      <c r="L43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25</v>
      </c>
      <c r="M43" s="25"/>
      <c r="N43" s="25">
        <v>80</v>
      </c>
      <c r="O43" s="25">
        <f>IF(PROGRAM2_STAFF[[#This Row],[Type]]="Employee",Reference!F$6,IF(OR(PROGRAM2_STAFF[[#This Row],[Type]]="Contractor",PROGRAM2_STAFF[[#This Row],[Type]]="SOW"),Reference!F$7,0))</f>
        <v>176</v>
      </c>
      <c r="P43" s="25">
        <f>IF(PROGRAM2_STAFF[[#This Row],[Type]]="Employee",Reference!G$6,IF(OR(PROGRAM2_STAFF[[#This Row],[Type]]="Contractor",PROGRAM2_STAFF[[#This Row],[Type]]="SOW"),Reference!G$7,0))</f>
        <v>176</v>
      </c>
      <c r="Q43" s="25">
        <f>IF(PROGRAM2_STAFF[[#This Row],[Type]]="Employee",Reference!H$6,IF(OR(PROGRAM2_STAFF[[#This Row],[Type]]="Contractor",PROGRAM2_STAFF[[#This Row],[Type]]="SOW"),Reference!H$7,0))</f>
        <v>160</v>
      </c>
      <c r="R43" s="25">
        <f>IF(PROGRAM2_STAFF[[#This Row],[Type]]="Employee",Reference!I$6,IF(OR(PROGRAM2_STAFF[[#This Row],[Type]]="Contractor",PROGRAM2_STAFF[[#This Row],[Type]]="SOW"),Reference!I$7,0))</f>
        <v>168</v>
      </c>
      <c r="S43" s="25">
        <f>IF(PROGRAM2_STAFF[[#This Row],[Type]]="Employee",Reference!J$6,IF(OR(PROGRAM2_STAFF[[#This Row],[Type]]="Contractor",PROGRAM2_STAFF[[#This Row],[Type]]="SOW"),Reference!J$7,0))</f>
        <v>176</v>
      </c>
      <c r="T43" s="25">
        <f>IF(PROGRAM2_STAFF[[#This Row],[Type]]="Employee",Reference!K$6,IF(OR(PROGRAM2_STAFF[[#This Row],[Type]]="Contractor",PROGRAM2_STAFF[[#This Row],[Type]]="SOW"),Reference!K$7,0))</f>
        <v>168</v>
      </c>
      <c r="U43" s="25">
        <f>IF(PROGRAM2_STAFF[[#This Row],[Type]]="Employee",Reference!L$6,IF(OR(PROGRAM2_STAFF[[#This Row],[Type]]="Contractor",PROGRAM2_STAFF[[#This Row],[Type]]="SOW"),Reference!L$7,0))</f>
        <v>168</v>
      </c>
      <c r="V43" s="25">
        <f>IF(PROGRAM2_STAFF[[#This Row],[Type]]="Employee",Reference!M$6,IF(OR(PROGRAM2_STAFF[[#This Row],[Type]]="Contractor",PROGRAM2_STAFF[[#This Row],[Type]]="SOW"),Reference!M$7,0))</f>
        <v>176</v>
      </c>
      <c r="W43" s="25">
        <f>IF(PROGRAM2_STAFF[[#This Row],[Type]]="Employee",Reference!N$6,IF(OR(PROGRAM2_STAFF[[#This Row],[Type]]="Contractor",PROGRAM2_STAFF[[#This Row],[Type]]="SOW"),Reference!N$7,0))</f>
        <v>160</v>
      </c>
      <c r="X43" s="25">
        <f>IF(PROGRAM2_STAFF[[#This Row],[Type]]="Employee",Reference!O$6,IF(OR(PROGRAM2_STAFF[[#This Row],[Type]]="Contractor",PROGRAM2_STAFF[[#This Row],[Type]]="SOW"),Reference!O$7,0))</f>
        <v>176</v>
      </c>
      <c r="Y43" s="129">
        <f>SUM(PROGRAM2_STAFF[[#This Row],[Jan-26]:[Dec-26]])</f>
        <v>1784</v>
      </c>
      <c r="Z43" s="7">
        <f>PROGRAM2_STAFF[[#This Row],[Rate]]*PROGRAM2_STAFF[[#This Row],[Total Hours]]</f>
        <v>44600</v>
      </c>
      <c r="AA43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43" s="24" t="str" cm="1">
        <f t="array" ref="AB43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>New Hire</v>
      </c>
      <c r="AC43" s="24" t="str" cm="1">
        <f t="array" ref="AC43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43" s="24" t="str" cm="1">
        <f t="array" ref="AD43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43" s="24" t="str" cm="1">
        <f t="array" ref="AE43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43" s="24" t="str" cm="1">
        <f t="array" ref="AF43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43" s="24" t="str" cm="1">
        <f t="array" ref="AG43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43" s="24" t="str" cm="1">
        <f t="array" ref="AH43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43" s="24" t="str" cm="1">
        <f t="array" ref="AI43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43" s="24" t="str" cm="1">
        <f t="array" ref="AJ43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43" s="24" t="str" cm="1">
        <f t="array" ref="AK43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43" s="24" t="str" cm="1">
        <f t="array" ref="AL43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44" spans="1:38" x14ac:dyDescent="0.25">
      <c r="A44" s="8" t="str">
        <f t="shared" si="2"/>
        <v>Program 2</v>
      </c>
      <c r="B44" t="s">
        <v>205</v>
      </c>
      <c r="C44" t="s">
        <v>131</v>
      </c>
      <c r="D44" s="24" t="s">
        <v>8</v>
      </c>
      <c r="E44" s="24"/>
      <c r="F44" t="s">
        <v>152</v>
      </c>
      <c r="G44" t="s">
        <v>151</v>
      </c>
      <c r="H44" t="s">
        <v>68</v>
      </c>
      <c r="I44" s="30">
        <v>39923</v>
      </c>
      <c r="J44" s="29"/>
      <c r="K44"/>
      <c r="L44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95</v>
      </c>
      <c r="M44" s="25">
        <f>IF(PROGRAM2_STAFF[[#This Row],[Type]]="Employee",Reference!D$6,IF(OR(PROGRAM2_STAFF[[#This Row],[Type]]="Contractor",PROGRAM2_STAFF[[#This Row],[Type]]="SOW"),Reference!D$7,0))</f>
        <v>176</v>
      </c>
      <c r="N44" s="25">
        <f>IF(PROGRAM2_STAFF[[#This Row],[Type]]="Employee",Reference!E$6,IF(OR(PROGRAM2_STAFF[[#This Row],[Type]]="Contractor",PROGRAM2_STAFF[[#This Row],[Type]]="SOW"),Reference!E$7,0))</f>
        <v>160</v>
      </c>
      <c r="O44" s="25">
        <f>IF(PROGRAM2_STAFF[[#This Row],[Type]]="Employee",Reference!F$6,IF(OR(PROGRAM2_STAFF[[#This Row],[Type]]="Contractor",PROGRAM2_STAFF[[#This Row],[Type]]="SOW"),Reference!F$7,0))</f>
        <v>176</v>
      </c>
      <c r="P44" s="25">
        <f>IF(PROGRAM2_STAFF[[#This Row],[Type]]="Employee",Reference!G$6,IF(OR(PROGRAM2_STAFF[[#This Row],[Type]]="Contractor",PROGRAM2_STAFF[[#This Row],[Type]]="SOW"),Reference!G$7,0))</f>
        <v>176</v>
      </c>
      <c r="Q44" s="25">
        <f>IF(PROGRAM2_STAFF[[#This Row],[Type]]="Employee",Reference!H$6,IF(OR(PROGRAM2_STAFF[[#This Row],[Type]]="Contractor",PROGRAM2_STAFF[[#This Row],[Type]]="SOW"),Reference!H$7,0))</f>
        <v>168</v>
      </c>
      <c r="R44" s="25">
        <f>IF(PROGRAM2_STAFF[[#This Row],[Type]]="Employee",Reference!I$6,IF(OR(PROGRAM2_STAFF[[#This Row],[Type]]="Contractor",PROGRAM2_STAFF[[#This Row],[Type]]="SOW"),Reference!I$7,0))</f>
        <v>176</v>
      </c>
      <c r="S44" s="25">
        <f>IF(PROGRAM2_STAFF[[#This Row],[Type]]="Employee",Reference!J$6,IF(OR(PROGRAM2_STAFF[[#This Row],[Type]]="Contractor",PROGRAM2_STAFF[[#This Row],[Type]]="SOW"),Reference!J$7,0))</f>
        <v>184</v>
      </c>
      <c r="T44" s="25">
        <f>IF(PROGRAM2_STAFF[[#This Row],[Type]]="Employee",Reference!K$6,IF(OR(PROGRAM2_STAFF[[#This Row],[Type]]="Contractor",PROGRAM2_STAFF[[#This Row],[Type]]="SOW"),Reference!K$7,0))</f>
        <v>168</v>
      </c>
      <c r="U44" s="25">
        <f>IF(PROGRAM2_STAFF[[#This Row],[Type]]="Employee",Reference!L$6,IF(OR(PROGRAM2_STAFF[[#This Row],[Type]]="Contractor",PROGRAM2_STAFF[[#This Row],[Type]]="SOW"),Reference!L$7,0))</f>
        <v>176</v>
      </c>
      <c r="V44" s="25">
        <f>IF(PROGRAM2_STAFF[[#This Row],[Type]]="Employee",Reference!M$6,IF(OR(PROGRAM2_STAFF[[#This Row],[Type]]="Contractor",PROGRAM2_STAFF[[#This Row],[Type]]="SOW"),Reference!M$7,0))</f>
        <v>176</v>
      </c>
      <c r="W44" s="25">
        <f>IF(PROGRAM2_STAFF[[#This Row],[Type]]="Employee",Reference!N$6,IF(OR(PROGRAM2_STAFF[[#This Row],[Type]]="Contractor",PROGRAM2_STAFF[[#This Row],[Type]]="SOW"),Reference!N$7,0))</f>
        <v>168</v>
      </c>
      <c r="X44" s="25">
        <f>IF(PROGRAM2_STAFF[[#This Row],[Type]]="Employee",Reference!O$6,IF(OR(PROGRAM2_STAFF[[#This Row],[Type]]="Contractor",PROGRAM2_STAFF[[#This Row],[Type]]="SOW"),Reference!O$7,0))</f>
        <v>184</v>
      </c>
      <c r="Y44" s="129">
        <f>SUM(PROGRAM2_STAFF[[#This Row],[Jan-26]:[Dec-26]])</f>
        <v>2088</v>
      </c>
      <c r="Z44" s="7">
        <f>PROGRAM2_STAFF[[#This Row],[Rate]]*PROGRAM2_STAFF[[#This Row],[Total Hours]]</f>
        <v>198360</v>
      </c>
      <c r="AA44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44" s="24" t="str" cm="1">
        <f t="array" ref="AB44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44" s="24" t="str" cm="1">
        <f t="array" ref="AC44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44" s="24" t="str" cm="1">
        <f t="array" ref="AD44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44" s="24" t="str" cm="1">
        <f t="array" ref="AE44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44" s="24" t="str" cm="1">
        <f t="array" ref="AF44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44" s="24" t="str" cm="1">
        <f t="array" ref="AG44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44" s="24" t="str" cm="1">
        <f t="array" ref="AH44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44" s="24" t="str" cm="1">
        <f t="array" ref="AI44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44" s="24" t="str" cm="1">
        <f t="array" ref="AJ44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44" s="24" t="str" cm="1">
        <f t="array" ref="AK44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44" s="24" t="str" cm="1">
        <f t="array" ref="AL44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45" spans="1:38" x14ac:dyDescent="0.25">
      <c r="A45" s="8" t="str">
        <f t="shared" si="2"/>
        <v>Program 2</v>
      </c>
      <c r="B45" t="s">
        <v>204</v>
      </c>
      <c r="C45" t="s">
        <v>130</v>
      </c>
      <c r="D45" s="24" t="s">
        <v>8</v>
      </c>
      <c r="E45" s="24" t="s">
        <v>4</v>
      </c>
      <c r="F45" t="s">
        <v>153</v>
      </c>
      <c r="G45" t="s">
        <v>154</v>
      </c>
      <c r="H45" t="s">
        <v>68</v>
      </c>
      <c r="I45" s="30">
        <v>45453</v>
      </c>
      <c r="J45" s="29"/>
      <c r="K45"/>
      <c r="L45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95</v>
      </c>
      <c r="M45" s="25"/>
      <c r="N45" s="25">
        <v>40</v>
      </c>
      <c r="O45" s="25">
        <f>IF(PROGRAM2_STAFF[[#This Row],[Type]]="Employee",Reference!F$6,IF(OR(PROGRAM2_STAFF[[#This Row],[Type]]="Contractor",PROGRAM2_STAFF[[#This Row],[Type]]="SOW"),Reference!F$7,0))</f>
        <v>176</v>
      </c>
      <c r="P45" s="25">
        <f>IF(PROGRAM2_STAFF[[#This Row],[Type]]="Employee",Reference!G$6,IF(OR(PROGRAM2_STAFF[[#This Row],[Type]]="Contractor",PROGRAM2_STAFF[[#This Row],[Type]]="SOW"),Reference!G$7,0))</f>
        <v>176</v>
      </c>
      <c r="Q45" s="25">
        <f>IF(PROGRAM2_STAFF[[#This Row],[Type]]="Employee",Reference!H$6,IF(OR(PROGRAM2_STAFF[[#This Row],[Type]]="Contractor",PROGRAM2_STAFF[[#This Row],[Type]]="SOW"),Reference!H$7,0))</f>
        <v>168</v>
      </c>
      <c r="R45" s="25">
        <f>IF(PROGRAM2_STAFF[[#This Row],[Type]]="Employee",Reference!I$6,IF(OR(PROGRAM2_STAFF[[#This Row],[Type]]="Contractor",PROGRAM2_STAFF[[#This Row],[Type]]="SOW"),Reference!I$7,0))</f>
        <v>176</v>
      </c>
      <c r="S45" s="25">
        <f>IF(PROGRAM2_STAFF[[#This Row],[Type]]="Employee",Reference!J$6,IF(OR(PROGRAM2_STAFF[[#This Row],[Type]]="Contractor",PROGRAM2_STAFF[[#This Row],[Type]]="SOW"),Reference!J$7,0))</f>
        <v>184</v>
      </c>
      <c r="T45" s="25">
        <f>IF(PROGRAM2_STAFF[[#This Row],[Type]]="Employee",Reference!K$6,IF(OR(PROGRAM2_STAFF[[#This Row],[Type]]="Contractor",PROGRAM2_STAFF[[#This Row],[Type]]="SOW"),Reference!K$7,0))</f>
        <v>168</v>
      </c>
      <c r="U45" s="25">
        <f>IF(PROGRAM2_STAFF[[#This Row],[Type]]="Employee",Reference!L$6,IF(OR(PROGRAM2_STAFF[[#This Row],[Type]]="Contractor",PROGRAM2_STAFF[[#This Row],[Type]]="SOW"),Reference!L$7,0))</f>
        <v>176</v>
      </c>
      <c r="V45" s="25">
        <f>IF(PROGRAM2_STAFF[[#This Row],[Type]]="Employee",Reference!M$6,IF(OR(PROGRAM2_STAFF[[#This Row],[Type]]="Contractor",PROGRAM2_STAFF[[#This Row],[Type]]="SOW"),Reference!M$7,0))</f>
        <v>176</v>
      </c>
      <c r="W45" s="25">
        <f>IF(PROGRAM2_STAFF[[#This Row],[Type]]="Employee",Reference!N$6,IF(OR(PROGRAM2_STAFF[[#This Row],[Type]]="Contractor",PROGRAM2_STAFF[[#This Row],[Type]]="SOW"),Reference!N$7,0))</f>
        <v>168</v>
      </c>
      <c r="X45" s="25">
        <f>IF(PROGRAM2_STAFF[[#This Row],[Type]]="Employee",Reference!O$6,IF(OR(PROGRAM2_STAFF[[#This Row],[Type]]="Contractor",PROGRAM2_STAFF[[#This Row],[Type]]="SOW"),Reference!O$7,0))</f>
        <v>184</v>
      </c>
      <c r="Y45" s="129">
        <f>SUM(PROGRAM2_STAFF[[#This Row],[Jan-26]:[Dec-26]])</f>
        <v>1792</v>
      </c>
      <c r="Z45" s="7">
        <f>PROGRAM2_STAFF[[#This Row],[Rate]]*PROGRAM2_STAFF[[#This Row],[Total Hours]]</f>
        <v>170240</v>
      </c>
      <c r="AA45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45" s="24" t="str" cm="1">
        <f t="array" ref="AB45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>Transfer In</v>
      </c>
      <c r="AC45" s="24" t="str" cm="1">
        <f t="array" ref="AC45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45" s="24" t="str" cm="1">
        <f t="array" ref="AD45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45" s="24" t="str" cm="1">
        <f t="array" ref="AE45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45" s="24" t="str" cm="1">
        <f t="array" ref="AF45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45" s="24" t="str" cm="1">
        <f t="array" ref="AG45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45" s="24" t="str" cm="1">
        <f t="array" ref="AH45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45" s="24" t="str" cm="1">
        <f t="array" ref="AI45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45" s="24" t="str" cm="1">
        <f t="array" ref="AJ45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45" s="24" t="str" cm="1">
        <f t="array" ref="AK45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45" s="24" t="str" cm="1">
        <f t="array" ref="AL45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46" spans="1:38" x14ac:dyDescent="0.25">
      <c r="A46" s="8" t="str">
        <f t="shared" si="2"/>
        <v>Program 2</v>
      </c>
      <c r="B46" t="s">
        <v>198</v>
      </c>
      <c r="C46" t="s">
        <v>131</v>
      </c>
      <c r="D46" s="24" t="s">
        <v>9</v>
      </c>
      <c r="E46" s="24"/>
      <c r="F46" t="s">
        <v>136</v>
      </c>
      <c r="G46" t="s">
        <v>135</v>
      </c>
      <c r="H46" t="s">
        <v>69</v>
      </c>
      <c r="I46" s="29">
        <v>45943</v>
      </c>
      <c r="J46" s="29"/>
      <c r="K46" t="s">
        <v>174</v>
      </c>
      <c r="L46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25</v>
      </c>
      <c r="M46" s="25">
        <f>IF(PROGRAM2_STAFF[[#This Row],[Type]]="Employee",Reference!D$6,IF(OR(PROGRAM2_STAFF[[#This Row],[Type]]="Contractor",PROGRAM2_STAFF[[#This Row],[Type]]="SOW"),Reference!D$7,0))</f>
        <v>160</v>
      </c>
      <c r="N46" s="25">
        <f>IF(PROGRAM2_STAFF[[#This Row],[Type]]="Employee",Reference!E$6,IF(OR(PROGRAM2_STAFF[[#This Row],[Type]]="Contractor",PROGRAM2_STAFF[[#This Row],[Type]]="SOW"),Reference!E$7,0))</f>
        <v>152</v>
      </c>
      <c r="O46" s="25">
        <f>IF(PROGRAM2_STAFF[[#This Row],[Type]]="Employee",Reference!F$6,IF(OR(PROGRAM2_STAFF[[#This Row],[Type]]="Contractor",PROGRAM2_STAFF[[#This Row],[Type]]="SOW"),Reference!F$7,0))</f>
        <v>176</v>
      </c>
      <c r="P46" s="25">
        <f>IF(PROGRAM2_STAFF[[#This Row],[Type]]="Employee",Reference!G$6,IF(OR(PROGRAM2_STAFF[[#This Row],[Type]]="Contractor",PROGRAM2_STAFF[[#This Row],[Type]]="SOW"),Reference!G$7,0))</f>
        <v>176</v>
      </c>
      <c r="Q46" s="25">
        <f>IF(PROGRAM2_STAFF[[#This Row],[Type]]="Employee",Reference!H$6,IF(OR(PROGRAM2_STAFF[[#This Row],[Type]]="Contractor",PROGRAM2_STAFF[[#This Row],[Type]]="SOW"),Reference!H$7,0))</f>
        <v>160</v>
      </c>
      <c r="R46" s="25">
        <f>IF(PROGRAM2_STAFF[[#This Row],[Type]]="Employee",Reference!I$6,IF(OR(PROGRAM2_STAFF[[#This Row],[Type]]="Contractor",PROGRAM2_STAFF[[#This Row],[Type]]="SOW"),Reference!I$7,0))</f>
        <v>168</v>
      </c>
      <c r="S46" s="25">
        <f>IF(PROGRAM2_STAFF[[#This Row],[Type]]="Employee",Reference!J$6,IF(OR(PROGRAM2_STAFF[[#This Row],[Type]]="Contractor",PROGRAM2_STAFF[[#This Row],[Type]]="SOW"),Reference!J$7,0))</f>
        <v>176</v>
      </c>
      <c r="T46" s="25">
        <f>IF(PROGRAM2_STAFF[[#This Row],[Type]]="Employee",Reference!K$6,IF(OR(PROGRAM2_STAFF[[#This Row],[Type]]="Contractor",PROGRAM2_STAFF[[#This Row],[Type]]="SOW"),Reference!K$7,0))</f>
        <v>168</v>
      </c>
      <c r="U46" s="25">
        <f>IF(PROGRAM2_STAFF[[#This Row],[Type]]="Employee",Reference!L$6,IF(OR(PROGRAM2_STAFF[[#This Row],[Type]]="Contractor",PROGRAM2_STAFF[[#This Row],[Type]]="SOW"),Reference!L$7,0))</f>
        <v>168</v>
      </c>
      <c r="V46" s="25">
        <f>IF(PROGRAM2_STAFF[[#This Row],[Type]]="Employee",Reference!M$6,IF(OR(PROGRAM2_STAFF[[#This Row],[Type]]="Contractor",PROGRAM2_STAFF[[#This Row],[Type]]="SOW"),Reference!M$7,0))</f>
        <v>176</v>
      </c>
      <c r="W46" s="25">
        <f>IF(PROGRAM2_STAFF[[#This Row],[Type]]="Employee",Reference!N$6,IF(OR(PROGRAM2_STAFF[[#This Row],[Type]]="Contractor",PROGRAM2_STAFF[[#This Row],[Type]]="SOW"),Reference!N$7,0))</f>
        <v>160</v>
      </c>
      <c r="X46" s="25">
        <f>IF(PROGRAM2_STAFF[[#This Row],[Type]]="Employee",Reference!O$6,IF(OR(PROGRAM2_STAFF[[#This Row],[Type]]="Contractor",PROGRAM2_STAFF[[#This Row],[Type]]="SOW"),Reference!O$7,0))</f>
        <v>176</v>
      </c>
      <c r="Y46" s="129">
        <f>SUM(PROGRAM2_STAFF[[#This Row],[Jan-26]:[Dec-26]])</f>
        <v>2016</v>
      </c>
      <c r="Z46" s="7">
        <f>PROGRAM2_STAFF[[#This Row],[Rate]]*PROGRAM2_STAFF[[#This Row],[Total Hours]]</f>
        <v>50400</v>
      </c>
      <c r="AA46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46" s="24" t="str" cm="1">
        <f t="array" ref="AB46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46" s="24" t="str" cm="1">
        <f t="array" ref="AC46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46" s="24" t="str" cm="1">
        <f t="array" ref="AD46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46" s="24" t="str" cm="1">
        <f t="array" ref="AE46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46" s="24" t="str" cm="1">
        <f t="array" ref="AF46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46" s="24" t="str" cm="1">
        <f t="array" ref="AG46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46" s="24" t="str" cm="1">
        <f t="array" ref="AH46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46" s="24" t="str" cm="1">
        <f t="array" ref="AI46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46" s="24" t="str" cm="1">
        <f t="array" ref="AJ46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46" s="24" t="str" cm="1">
        <f t="array" ref="AK46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46" s="24" t="str" cm="1">
        <f t="array" ref="AL46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47" spans="1:38" x14ac:dyDescent="0.25">
      <c r="A47" s="8" t="str">
        <f t="shared" si="2"/>
        <v>Program 2</v>
      </c>
      <c r="B47" t="s">
        <v>199</v>
      </c>
      <c r="C47" t="s">
        <v>126</v>
      </c>
      <c r="D47" s="24" t="s">
        <v>8</v>
      </c>
      <c r="E47" s="24"/>
      <c r="F47" t="s">
        <v>150</v>
      </c>
      <c r="G47" t="s">
        <v>142</v>
      </c>
      <c r="H47" t="s">
        <v>68</v>
      </c>
      <c r="I47" s="29">
        <v>45453</v>
      </c>
      <c r="J47" s="29"/>
      <c r="K47"/>
      <c r="L47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95</v>
      </c>
      <c r="M47" s="25">
        <f>IF(PROGRAM2_STAFF[[#This Row],[Type]]="Employee",Reference!D$6,IF(OR(PROGRAM2_STAFF[[#This Row],[Type]]="Contractor",PROGRAM2_STAFF[[#This Row],[Type]]="SOW"),Reference!D$7,0))</f>
        <v>176</v>
      </c>
      <c r="N47" s="25">
        <f>IF(PROGRAM2_STAFF[[#This Row],[Type]]="Employee",Reference!E$6,IF(OR(PROGRAM2_STAFF[[#This Row],[Type]]="Contractor",PROGRAM2_STAFF[[#This Row],[Type]]="SOW"),Reference!E$7,0))</f>
        <v>160</v>
      </c>
      <c r="O47" s="25">
        <f>IF(PROGRAM2_STAFF[[#This Row],[Type]]="Employee",Reference!F$6,IF(OR(PROGRAM2_STAFF[[#This Row],[Type]]="Contractor",PROGRAM2_STAFF[[#This Row],[Type]]="SOW"),Reference!F$7,0))</f>
        <v>176</v>
      </c>
      <c r="P47" s="25">
        <f>IF(PROGRAM2_STAFF[[#This Row],[Type]]="Employee",Reference!G$6,IF(OR(PROGRAM2_STAFF[[#This Row],[Type]]="Contractor",PROGRAM2_STAFF[[#This Row],[Type]]="SOW"),Reference!G$7,0))</f>
        <v>176</v>
      </c>
      <c r="Q47" s="25">
        <f>IF(PROGRAM2_STAFF[[#This Row],[Type]]="Employee",Reference!H$6,IF(OR(PROGRAM2_STAFF[[#This Row],[Type]]="Contractor",PROGRAM2_STAFF[[#This Row],[Type]]="SOW"),Reference!H$7,0))</f>
        <v>168</v>
      </c>
      <c r="R47" s="25">
        <f>IF(PROGRAM2_STAFF[[#This Row],[Type]]="Employee",Reference!I$6,IF(OR(PROGRAM2_STAFF[[#This Row],[Type]]="Contractor",PROGRAM2_STAFF[[#This Row],[Type]]="SOW"),Reference!I$7,0))</f>
        <v>176</v>
      </c>
      <c r="S47" s="25">
        <f>IF(PROGRAM2_STAFF[[#This Row],[Type]]="Employee",Reference!J$6,IF(OR(PROGRAM2_STAFF[[#This Row],[Type]]="Contractor",PROGRAM2_STAFF[[#This Row],[Type]]="SOW"),Reference!J$7,0))</f>
        <v>184</v>
      </c>
      <c r="T47" s="25">
        <f>IF(PROGRAM2_STAFF[[#This Row],[Type]]="Employee",Reference!K$6,IF(OR(PROGRAM2_STAFF[[#This Row],[Type]]="Contractor",PROGRAM2_STAFF[[#This Row],[Type]]="SOW"),Reference!K$7,0))</f>
        <v>168</v>
      </c>
      <c r="U47" s="25">
        <f>IF(PROGRAM2_STAFF[[#This Row],[Type]]="Employee",Reference!L$6,IF(OR(PROGRAM2_STAFF[[#This Row],[Type]]="Contractor",PROGRAM2_STAFF[[#This Row],[Type]]="SOW"),Reference!L$7,0))</f>
        <v>176</v>
      </c>
      <c r="V47" s="25">
        <f>IF(PROGRAM2_STAFF[[#This Row],[Type]]="Employee",Reference!M$6,IF(OR(PROGRAM2_STAFF[[#This Row],[Type]]="Contractor",PROGRAM2_STAFF[[#This Row],[Type]]="SOW"),Reference!M$7,0))</f>
        <v>176</v>
      </c>
      <c r="W47" s="25">
        <f>IF(PROGRAM2_STAFF[[#This Row],[Type]]="Employee",Reference!N$6,IF(OR(PROGRAM2_STAFF[[#This Row],[Type]]="Contractor",PROGRAM2_STAFF[[#This Row],[Type]]="SOW"),Reference!N$7,0))</f>
        <v>168</v>
      </c>
      <c r="X47" s="25">
        <f>IF(PROGRAM2_STAFF[[#This Row],[Type]]="Employee",Reference!O$6,IF(OR(PROGRAM2_STAFF[[#This Row],[Type]]="Contractor",PROGRAM2_STAFF[[#This Row],[Type]]="SOW"),Reference!O$7,0))</f>
        <v>184</v>
      </c>
      <c r="Y47" s="129">
        <f>SUM(PROGRAM2_STAFF[[#This Row],[Jan-26]:[Dec-26]])</f>
        <v>2088</v>
      </c>
      <c r="Z47" s="7">
        <f>PROGRAM2_STAFF[[#This Row],[Rate]]*PROGRAM2_STAFF[[#This Row],[Total Hours]]</f>
        <v>198360</v>
      </c>
      <c r="AA47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47" s="24" t="str" cm="1">
        <f t="array" ref="AB47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47" s="24" t="str" cm="1">
        <f t="array" ref="AC47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47" s="24" t="str" cm="1">
        <f t="array" ref="AD47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47" s="24" t="str" cm="1">
        <f t="array" ref="AE47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47" s="24" t="str" cm="1">
        <f t="array" ref="AF47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47" s="24" t="str" cm="1">
        <f t="array" ref="AG47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47" s="24" t="str" cm="1">
        <f t="array" ref="AH47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47" s="24" t="str" cm="1">
        <f t="array" ref="AI47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47" s="24" t="str" cm="1">
        <f t="array" ref="AJ47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47" s="24" t="str" cm="1">
        <f t="array" ref="AK47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47" s="24" t="str" cm="1">
        <f t="array" ref="AL47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48" spans="1:38" x14ac:dyDescent="0.25">
      <c r="A48" s="8" t="str">
        <f t="shared" si="2"/>
        <v>Program 2</v>
      </c>
      <c r="B48" t="s">
        <v>203</v>
      </c>
      <c r="C48" t="s">
        <v>130</v>
      </c>
      <c r="D48" s="24" t="s">
        <v>8</v>
      </c>
      <c r="E48" s="24" t="s">
        <v>169</v>
      </c>
      <c r="F48" t="s">
        <v>148</v>
      </c>
      <c r="G48" t="s">
        <v>145</v>
      </c>
      <c r="H48" t="s">
        <v>68</v>
      </c>
      <c r="I48" s="30">
        <v>42072</v>
      </c>
      <c r="J48" s="30">
        <v>46094</v>
      </c>
      <c r="K48"/>
      <c r="L48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95</v>
      </c>
      <c r="M48" s="25">
        <f>IF(PROGRAM2_STAFF[[#This Row],[Type]]="Employee",Reference!D$6,IF(OR(PROGRAM2_STAFF[[#This Row],[Type]]="Contractor",PROGRAM2_STAFF[[#This Row],[Type]]="SOW"),Reference!D$7,0))</f>
        <v>176</v>
      </c>
      <c r="N48" s="25">
        <f>IF(PROGRAM2_STAFF[[#This Row],[Type]]="Employee",Reference!E$6,IF(OR(PROGRAM2_STAFF[[#This Row],[Type]]="Contractor",PROGRAM2_STAFF[[#This Row],[Type]]="SOW"),Reference!E$7,0))</f>
        <v>160</v>
      </c>
      <c r="O48" s="25">
        <v>80</v>
      </c>
      <c r="P48" s="25"/>
      <c r="Q48" s="25"/>
      <c r="R48" s="25"/>
      <c r="S48" s="25"/>
      <c r="T48" s="25"/>
      <c r="U48" s="25"/>
      <c r="V48" s="25"/>
      <c r="W48" s="25"/>
      <c r="X48" s="25"/>
      <c r="Y48" s="129">
        <f>SUM(PROGRAM2_STAFF[[#This Row],[Jan-26]:[Dec-26]])</f>
        <v>416</v>
      </c>
      <c r="Z48" s="7">
        <f>PROGRAM2_STAFF[[#This Row],[Rate]]*PROGRAM2_STAFF[[#This Row],[Total Hours]]</f>
        <v>39520</v>
      </c>
      <c r="AA48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48" s="24" t="str" cm="1">
        <f t="array" ref="AB48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48" s="24" t="str" cm="1">
        <f t="array" ref="AC48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48" s="24" t="str" cm="1">
        <f t="array" ref="AD48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>Left Company</v>
      </c>
      <c r="AE48" s="24" t="str" cm="1">
        <f t="array" ref="AE48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48" s="24" t="str" cm="1">
        <f t="array" ref="AF48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48" s="24" t="str" cm="1">
        <f t="array" ref="AG48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48" s="24" t="str" cm="1">
        <f t="array" ref="AH48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48" s="24" t="str" cm="1">
        <f t="array" ref="AI48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48" s="24" t="str" cm="1">
        <f t="array" ref="AJ48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48" s="24" t="str" cm="1">
        <f t="array" ref="AK48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48" s="24" t="str" cm="1">
        <f t="array" ref="AL48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49" spans="1:38" x14ac:dyDescent="0.25">
      <c r="A49" s="8" t="str">
        <f t="shared" si="2"/>
        <v>Program 2</v>
      </c>
      <c r="B49" t="s">
        <v>206</v>
      </c>
      <c r="C49" t="s">
        <v>130</v>
      </c>
      <c r="D49" s="24" t="s">
        <v>8</v>
      </c>
      <c r="E49" s="24" t="s">
        <v>6</v>
      </c>
      <c r="F49" t="s">
        <v>143</v>
      </c>
      <c r="G49" t="s">
        <v>142</v>
      </c>
      <c r="H49" t="s">
        <v>68</v>
      </c>
      <c r="I49" s="30">
        <v>44684</v>
      </c>
      <c r="J49" s="29"/>
      <c r="K49"/>
      <c r="L49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95</v>
      </c>
      <c r="M49" s="25">
        <f>IF(PROGRAM2_STAFF[[#This Row],[Type]]="Employee",Reference!D$6,IF(OR(PROGRAM2_STAFF[[#This Row],[Type]]="Contractor",PROGRAM2_STAFF[[#This Row],[Type]]="SOW"),Reference!D$7,0))</f>
        <v>176</v>
      </c>
      <c r="N49" s="25">
        <f>IF(PROGRAM2_STAFF[[#This Row],[Type]]="Employee",Reference!E$6,IF(OR(PROGRAM2_STAFF[[#This Row],[Type]]="Contractor",PROGRAM2_STAFF[[#This Row],[Type]]="SOW"),Reference!E$7,0))</f>
        <v>160</v>
      </c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129">
        <f>SUM(PROGRAM2_STAFF[[#This Row],[Jan-26]:[Dec-26]])</f>
        <v>336</v>
      </c>
      <c r="Z49" s="7">
        <f>PROGRAM2_STAFF[[#This Row],[Rate]]*PROGRAM2_STAFF[[#This Row],[Total Hours]]</f>
        <v>31920</v>
      </c>
      <c r="AA49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49" s="24" t="str" cm="1">
        <f t="array" ref="AB49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49" s="24" t="str" cm="1">
        <f t="array" ref="AC49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>Transfer Out</v>
      </c>
      <c r="AD49" s="24" t="str" cm="1">
        <f t="array" ref="AD49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49" s="24" t="str" cm="1">
        <f t="array" ref="AE49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49" s="24" t="str" cm="1">
        <f t="array" ref="AF49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49" s="24" t="str" cm="1">
        <f t="array" ref="AG49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49" s="24" t="str" cm="1">
        <f t="array" ref="AH49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49" s="24" t="str" cm="1">
        <f t="array" ref="AI49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49" s="24" t="str" cm="1">
        <f t="array" ref="AJ49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49" s="24" t="str" cm="1">
        <f t="array" ref="AK49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49" s="24" t="str" cm="1">
        <f t="array" ref="AL49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50" spans="1:38" x14ac:dyDescent="0.25">
      <c r="A50" s="8" t="str">
        <f t="shared" si="2"/>
        <v>Program 2</v>
      </c>
      <c r="B50"/>
      <c r="C50"/>
      <c r="D50" s="24"/>
      <c r="E50" s="24"/>
      <c r="F50"/>
      <c r="G50"/>
      <c r="H50"/>
      <c r="I50" s="29"/>
      <c r="J50" s="29"/>
      <c r="K50"/>
      <c r="L50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50" s="25">
        <f>IF(PROGRAM2_STAFF[[#This Row],[Type]]="Employee",Reference!D$6,IF(OR(PROGRAM2_STAFF[[#This Row],[Type]]="Contractor",PROGRAM2_STAFF[[#This Row],[Type]]="SOW"),Reference!D$7,0))</f>
        <v>0</v>
      </c>
      <c r="N50" s="25">
        <f>IF(PROGRAM2_STAFF[[#This Row],[Type]]="Employee",Reference!E$6,IF(OR(PROGRAM2_STAFF[[#This Row],[Type]]="Contractor",PROGRAM2_STAFF[[#This Row],[Type]]="SOW"),Reference!E$7,0))</f>
        <v>0</v>
      </c>
      <c r="O50" s="25">
        <f>IF(PROGRAM2_STAFF[[#This Row],[Type]]="Employee",Reference!F$6,IF(OR(PROGRAM2_STAFF[[#This Row],[Type]]="Contractor",PROGRAM2_STAFF[[#This Row],[Type]]="SOW"),Reference!F$7,0))</f>
        <v>0</v>
      </c>
      <c r="P50" s="25">
        <f>IF(PROGRAM2_STAFF[[#This Row],[Type]]="Employee",Reference!G$6,IF(OR(PROGRAM2_STAFF[[#This Row],[Type]]="Contractor",PROGRAM2_STAFF[[#This Row],[Type]]="SOW"),Reference!G$7,0))</f>
        <v>0</v>
      </c>
      <c r="Q50" s="25">
        <f>IF(PROGRAM2_STAFF[[#This Row],[Type]]="Employee",Reference!H$6,IF(OR(PROGRAM2_STAFF[[#This Row],[Type]]="Contractor",PROGRAM2_STAFF[[#This Row],[Type]]="SOW"),Reference!H$7,0))</f>
        <v>0</v>
      </c>
      <c r="R50" s="25">
        <f>IF(PROGRAM2_STAFF[[#This Row],[Type]]="Employee",Reference!I$6,IF(OR(PROGRAM2_STAFF[[#This Row],[Type]]="Contractor",PROGRAM2_STAFF[[#This Row],[Type]]="SOW"),Reference!I$7,0))</f>
        <v>0</v>
      </c>
      <c r="S50" s="25">
        <f>IF(PROGRAM2_STAFF[[#This Row],[Type]]="Employee",Reference!J$6,IF(OR(PROGRAM2_STAFF[[#This Row],[Type]]="Contractor",PROGRAM2_STAFF[[#This Row],[Type]]="SOW"),Reference!J$7,0))</f>
        <v>0</v>
      </c>
      <c r="T50" s="25">
        <f>IF(PROGRAM2_STAFF[[#This Row],[Type]]="Employee",Reference!K$6,IF(OR(PROGRAM2_STAFF[[#This Row],[Type]]="Contractor",PROGRAM2_STAFF[[#This Row],[Type]]="SOW"),Reference!K$7,0))</f>
        <v>0</v>
      </c>
      <c r="U50" s="25">
        <f>IF(PROGRAM2_STAFF[[#This Row],[Type]]="Employee",Reference!L$6,IF(OR(PROGRAM2_STAFF[[#This Row],[Type]]="Contractor",PROGRAM2_STAFF[[#This Row],[Type]]="SOW"),Reference!L$7,0))</f>
        <v>0</v>
      </c>
      <c r="V50" s="25">
        <f>IF(PROGRAM2_STAFF[[#This Row],[Type]]="Employee",Reference!M$6,IF(OR(PROGRAM2_STAFF[[#This Row],[Type]]="Contractor",PROGRAM2_STAFF[[#This Row],[Type]]="SOW"),Reference!M$7,0))</f>
        <v>0</v>
      </c>
      <c r="W50" s="25">
        <f>IF(PROGRAM2_STAFF[[#This Row],[Type]]="Employee",Reference!N$6,IF(OR(PROGRAM2_STAFF[[#This Row],[Type]]="Contractor",PROGRAM2_STAFF[[#This Row],[Type]]="SOW"),Reference!N$7,0))</f>
        <v>0</v>
      </c>
      <c r="X50" s="25">
        <f>IF(PROGRAM2_STAFF[[#This Row],[Type]]="Employee",Reference!O$6,IF(OR(PROGRAM2_STAFF[[#This Row],[Type]]="Contractor",PROGRAM2_STAFF[[#This Row],[Type]]="SOW"),Reference!O$7,0))</f>
        <v>0</v>
      </c>
      <c r="Y50" s="129">
        <f>SUM(PROGRAM2_STAFF[[#This Row],[Jan-26]:[Dec-26]])</f>
        <v>0</v>
      </c>
      <c r="Z50" s="7">
        <f>PROGRAM2_STAFF[[#This Row],[Rate]]*PROGRAM2_STAFF[[#This Row],[Total Hours]]</f>
        <v>0</v>
      </c>
      <c r="AA50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50" s="24" t="str" cm="1">
        <f t="array" ref="AB50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50" s="24" t="str" cm="1">
        <f t="array" ref="AC50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50" s="24" t="str" cm="1">
        <f t="array" ref="AD50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50" s="24" t="str" cm="1">
        <f t="array" ref="AE50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50" s="24" t="str" cm="1">
        <f t="array" ref="AF50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50" s="24" t="str" cm="1">
        <f t="array" ref="AG50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50" s="24" t="str" cm="1">
        <f t="array" ref="AH50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50" s="24" t="str" cm="1">
        <f t="array" ref="AI50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50" s="24" t="str" cm="1">
        <f t="array" ref="AJ50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50" s="24" t="str" cm="1">
        <f t="array" ref="AK50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50" s="24" t="str" cm="1">
        <f t="array" ref="AL50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51" spans="1:38" x14ac:dyDescent="0.25">
      <c r="A51" s="8" t="str">
        <f t="shared" si="2"/>
        <v>Program 2</v>
      </c>
      <c r="B51"/>
      <c r="C51"/>
      <c r="D51" s="24"/>
      <c r="E51" s="24"/>
      <c r="F51"/>
      <c r="G51"/>
      <c r="H51"/>
      <c r="I51" s="30"/>
      <c r="J51" s="29"/>
      <c r="K51"/>
      <c r="L51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51" s="25">
        <f>IF(PROGRAM2_STAFF[[#This Row],[Type]]="Employee",Reference!D$6,IF(OR(PROGRAM2_STAFF[[#This Row],[Type]]="Contractor",PROGRAM2_STAFF[[#This Row],[Type]]="SOW"),Reference!D$7,0))</f>
        <v>0</v>
      </c>
      <c r="N51" s="25">
        <f>IF(PROGRAM2_STAFF[[#This Row],[Type]]="Employee",Reference!E$6,IF(OR(PROGRAM2_STAFF[[#This Row],[Type]]="Contractor",PROGRAM2_STAFF[[#This Row],[Type]]="SOW"),Reference!E$7,0))</f>
        <v>0</v>
      </c>
      <c r="O51" s="25">
        <f>IF(PROGRAM2_STAFF[[#This Row],[Type]]="Employee",Reference!F$6,IF(OR(PROGRAM2_STAFF[[#This Row],[Type]]="Contractor",PROGRAM2_STAFF[[#This Row],[Type]]="SOW"),Reference!F$7,0))</f>
        <v>0</v>
      </c>
      <c r="P51" s="25">
        <f>IF(PROGRAM2_STAFF[[#This Row],[Type]]="Employee",Reference!G$6,IF(OR(PROGRAM2_STAFF[[#This Row],[Type]]="Contractor",PROGRAM2_STAFF[[#This Row],[Type]]="SOW"),Reference!G$7,0))</f>
        <v>0</v>
      </c>
      <c r="Q51" s="25">
        <f>IF(PROGRAM2_STAFF[[#This Row],[Type]]="Employee",Reference!H$6,IF(OR(PROGRAM2_STAFF[[#This Row],[Type]]="Contractor",PROGRAM2_STAFF[[#This Row],[Type]]="SOW"),Reference!H$7,0))</f>
        <v>0</v>
      </c>
      <c r="R51" s="25">
        <f>IF(PROGRAM2_STAFF[[#This Row],[Type]]="Employee",Reference!I$6,IF(OR(PROGRAM2_STAFF[[#This Row],[Type]]="Contractor",PROGRAM2_STAFF[[#This Row],[Type]]="SOW"),Reference!I$7,0))</f>
        <v>0</v>
      </c>
      <c r="S51" s="25">
        <f>IF(PROGRAM2_STAFF[[#This Row],[Type]]="Employee",Reference!J$6,IF(OR(PROGRAM2_STAFF[[#This Row],[Type]]="Contractor",PROGRAM2_STAFF[[#This Row],[Type]]="SOW"),Reference!J$7,0))</f>
        <v>0</v>
      </c>
      <c r="T51" s="25">
        <f>IF(PROGRAM2_STAFF[[#This Row],[Type]]="Employee",Reference!K$6,IF(OR(PROGRAM2_STAFF[[#This Row],[Type]]="Contractor",PROGRAM2_STAFF[[#This Row],[Type]]="SOW"),Reference!K$7,0))</f>
        <v>0</v>
      </c>
      <c r="U51" s="25">
        <f>IF(PROGRAM2_STAFF[[#This Row],[Type]]="Employee",Reference!L$6,IF(OR(PROGRAM2_STAFF[[#This Row],[Type]]="Contractor",PROGRAM2_STAFF[[#This Row],[Type]]="SOW"),Reference!L$7,0))</f>
        <v>0</v>
      </c>
      <c r="V51" s="25">
        <f>IF(PROGRAM2_STAFF[[#This Row],[Type]]="Employee",Reference!M$6,IF(OR(PROGRAM2_STAFF[[#This Row],[Type]]="Contractor",PROGRAM2_STAFF[[#This Row],[Type]]="SOW"),Reference!M$7,0))</f>
        <v>0</v>
      </c>
      <c r="W51" s="25">
        <f>IF(PROGRAM2_STAFF[[#This Row],[Type]]="Employee",Reference!N$6,IF(OR(PROGRAM2_STAFF[[#This Row],[Type]]="Contractor",PROGRAM2_STAFF[[#This Row],[Type]]="SOW"),Reference!N$7,0))</f>
        <v>0</v>
      </c>
      <c r="X51" s="25">
        <f>IF(PROGRAM2_STAFF[[#This Row],[Type]]="Employee",Reference!O$6,IF(OR(PROGRAM2_STAFF[[#This Row],[Type]]="Contractor",PROGRAM2_STAFF[[#This Row],[Type]]="SOW"),Reference!O$7,0))</f>
        <v>0</v>
      </c>
      <c r="Y51" s="129">
        <f>SUM(PROGRAM2_STAFF[[#This Row],[Jan-26]:[Dec-26]])</f>
        <v>0</v>
      </c>
      <c r="Z51" s="7">
        <f>PROGRAM2_STAFF[[#This Row],[Rate]]*PROGRAM2_STAFF[[#This Row],[Total Hours]]</f>
        <v>0</v>
      </c>
      <c r="AA51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51" s="24" t="str" cm="1">
        <f t="array" ref="AB51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51" s="24" t="str" cm="1">
        <f t="array" ref="AC51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51" s="24" t="str" cm="1">
        <f t="array" ref="AD51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51" s="24" t="str" cm="1">
        <f t="array" ref="AE51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51" s="24" t="str" cm="1">
        <f t="array" ref="AF51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51" s="24" t="str" cm="1">
        <f t="array" ref="AG51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51" s="24" t="str" cm="1">
        <f t="array" ref="AH51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51" s="24" t="str" cm="1">
        <f t="array" ref="AI51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51" s="24" t="str" cm="1">
        <f t="array" ref="AJ51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51" s="24" t="str" cm="1">
        <f t="array" ref="AK51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51" s="24" t="str" cm="1">
        <f t="array" ref="AL51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52" spans="1:38" x14ac:dyDescent="0.25">
      <c r="A52" s="8" t="str">
        <f t="shared" si="2"/>
        <v>Program 2</v>
      </c>
      <c r="B52"/>
      <c r="C52"/>
      <c r="D52" s="24"/>
      <c r="E52" s="24"/>
      <c r="F52"/>
      <c r="G52"/>
      <c r="H52"/>
      <c r="I52" s="30"/>
      <c r="J52" s="29"/>
      <c r="K52"/>
      <c r="L52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52" s="25">
        <f>IF(PROGRAM2_STAFF[[#This Row],[Type]]="Employee",Reference!D$6,IF(OR(PROGRAM2_STAFF[[#This Row],[Type]]="Contractor",PROGRAM2_STAFF[[#This Row],[Type]]="SOW"),Reference!D$7,0))</f>
        <v>0</v>
      </c>
      <c r="N52" s="25">
        <f>IF(PROGRAM2_STAFF[[#This Row],[Type]]="Employee",Reference!E$6,IF(OR(PROGRAM2_STAFF[[#This Row],[Type]]="Contractor",PROGRAM2_STAFF[[#This Row],[Type]]="SOW"),Reference!E$7,0))</f>
        <v>0</v>
      </c>
      <c r="O52" s="25">
        <f>IF(PROGRAM2_STAFF[[#This Row],[Type]]="Employee",Reference!F$6,IF(OR(PROGRAM2_STAFF[[#This Row],[Type]]="Contractor",PROGRAM2_STAFF[[#This Row],[Type]]="SOW"),Reference!F$7,0))</f>
        <v>0</v>
      </c>
      <c r="P52" s="25">
        <f>IF(PROGRAM2_STAFF[[#This Row],[Type]]="Employee",Reference!G$6,IF(OR(PROGRAM2_STAFF[[#This Row],[Type]]="Contractor",PROGRAM2_STAFF[[#This Row],[Type]]="SOW"),Reference!G$7,0))</f>
        <v>0</v>
      </c>
      <c r="Q52" s="25">
        <f>IF(PROGRAM2_STAFF[[#This Row],[Type]]="Employee",Reference!H$6,IF(OR(PROGRAM2_STAFF[[#This Row],[Type]]="Contractor",PROGRAM2_STAFF[[#This Row],[Type]]="SOW"),Reference!H$7,0))</f>
        <v>0</v>
      </c>
      <c r="R52" s="25">
        <f>IF(PROGRAM2_STAFF[[#This Row],[Type]]="Employee",Reference!I$6,IF(OR(PROGRAM2_STAFF[[#This Row],[Type]]="Contractor",PROGRAM2_STAFF[[#This Row],[Type]]="SOW"),Reference!I$7,0))</f>
        <v>0</v>
      </c>
      <c r="S52" s="25">
        <f>IF(PROGRAM2_STAFF[[#This Row],[Type]]="Employee",Reference!J$6,IF(OR(PROGRAM2_STAFF[[#This Row],[Type]]="Contractor",PROGRAM2_STAFF[[#This Row],[Type]]="SOW"),Reference!J$7,0))</f>
        <v>0</v>
      </c>
      <c r="T52" s="25">
        <f>IF(PROGRAM2_STAFF[[#This Row],[Type]]="Employee",Reference!K$6,IF(OR(PROGRAM2_STAFF[[#This Row],[Type]]="Contractor",PROGRAM2_STAFF[[#This Row],[Type]]="SOW"),Reference!K$7,0))</f>
        <v>0</v>
      </c>
      <c r="U52" s="25">
        <f>IF(PROGRAM2_STAFF[[#This Row],[Type]]="Employee",Reference!L$6,IF(OR(PROGRAM2_STAFF[[#This Row],[Type]]="Contractor",PROGRAM2_STAFF[[#This Row],[Type]]="SOW"),Reference!L$7,0))</f>
        <v>0</v>
      </c>
      <c r="V52" s="25">
        <f>IF(PROGRAM2_STAFF[[#This Row],[Type]]="Employee",Reference!M$6,IF(OR(PROGRAM2_STAFF[[#This Row],[Type]]="Contractor",PROGRAM2_STAFF[[#This Row],[Type]]="SOW"),Reference!M$7,0))</f>
        <v>0</v>
      </c>
      <c r="W52" s="25">
        <f>IF(PROGRAM2_STAFF[[#This Row],[Type]]="Employee",Reference!N$6,IF(OR(PROGRAM2_STAFF[[#This Row],[Type]]="Contractor",PROGRAM2_STAFF[[#This Row],[Type]]="SOW"),Reference!N$7,0))</f>
        <v>0</v>
      </c>
      <c r="X52" s="25">
        <f>IF(PROGRAM2_STAFF[[#This Row],[Type]]="Employee",Reference!O$6,IF(OR(PROGRAM2_STAFF[[#This Row],[Type]]="Contractor",PROGRAM2_STAFF[[#This Row],[Type]]="SOW"),Reference!O$7,0))</f>
        <v>0</v>
      </c>
      <c r="Y52" s="129">
        <f>SUM(PROGRAM2_STAFF[[#This Row],[Jan-26]:[Dec-26]])</f>
        <v>0</v>
      </c>
      <c r="Z52" s="7">
        <f>PROGRAM2_STAFF[[#This Row],[Rate]]*PROGRAM2_STAFF[[#This Row],[Total Hours]]</f>
        <v>0</v>
      </c>
      <c r="AA52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52" s="24" t="str" cm="1">
        <f t="array" ref="AB52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52" s="24" t="str" cm="1">
        <f t="array" ref="AC52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52" s="24" t="str" cm="1">
        <f t="array" ref="AD52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52" s="24" t="str" cm="1">
        <f t="array" ref="AE52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52" s="24" t="str" cm="1">
        <f t="array" ref="AF52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52" s="24" t="str" cm="1">
        <f t="array" ref="AG52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52" s="24" t="str" cm="1">
        <f t="array" ref="AH52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52" s="24" t="str" cm="1">
        <f t="array" ref="AI52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52" s="24" t="str" cm="1">
        <f t="array" ref="AJ52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52" s="24" t="str" cm="1">
        <f t="array" ref="AK52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52" s="24" t="str" cm="1">
        <f t="array" ref="AL52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53" spans="1:38" x14ac:dyDescent="0.25">
      <c r="A53" s="8" t="str">
        <f t="shared" si="2"/>
        <v>Program 2</v>
      </c>
      <c r="B53"/>
      <c r="C53"/>
      <c r="D53" s="24"/>
      <c r="E53" s="24"/>
      <c r="F53"/>
      <c r="G53"/>
      <c r="H53"/>
      <c r="I53" s="29"/>
      <c r="J53" s="29"/>
      <c r="K53"/>
      <c r="L53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53" s="25">
        <f>IF(PROGRAM2_STAFF[[#This Row],[Type]]="Employee",Reference!D$6,IF(OR(PROGRAM2_STAFF[[#This Row],[Type]]="Contractor",PROGRAM2_STAFF[[#This Row],[Type]]="SOW"),Reference!D$7,0))</f>
        <v>0</v>
      </c>
      <c r="N53" s="25">
        <f>IF(PROGRAM2_STAFF[[#This Row],[Type]]="Employee",Reference!E$6,IF(OR(PROGRAM2_STAFF[[#This Row],[Type]]="Contractor",PROGRAM2_STAFF[[#This Row],[Type]]="SOW"),Reference!E$7,0))</f>
        <v>0</v>
      </c>
      <c r="O53" s="25">
        <f>IF(PROGRAM2_STAFF[[#This Row],[Type]]="Employee",Reference!F$6,IF(OR(PROGRAM2_STAFF[[#This Row],[Type]]="Contractor",PROGRAM2_STAFF[[#This Row],[Type]]="SOW"),Reference!F$7,0))</f>
        <v>0</v>
      </c>
      <c r="P53" s="25">
        <f>IF(PROGRAM2_STAFF[[#This Row],[Type]]="Employee",Reference!G$6,IF(OR(PROGRAM2_STAFF[[#This Row],[Type]]="Contractor",PROGRAM2_STAFF[[#This Row],[Type]]="SOW"),Reference!G$7,0))</f>
        <v>0</v>
      </c>
      <c r="Q53" s="25">
        <f>IF(PROGRAM2_STAFF[[#This Row],[Type]]="Employee",Reference!H$6,IF(OR(PROGRAM2_STAFF[[#This Row],[Type]]="Contractor",PROGRAM2_STAFF[[#This Row],[Type]]="SOW"),Reference!H$7,0))</f>
        <v>0</v>
      </c>
      <c r="R53" s="25">
        <f>IF(PROGRAM2_STAFF[[#This Row],[Type]]="Employee",Reference!I$6,IF(OR(PROGRAM2_STAFF[[#This Row],[Type]]="Contractor",PROGRAM2_STAFF[[#This Row],[Type]]="SOW"),Reference!I$7,0))</f>
        <v>0</v>
      </c>
      <c r="S53" s="25">
        <f>IF(PROGRAM2_STAFF[[#This Row],[Type]]="Employee",Reference!J$6,IF(OR(PROGRAM2_STAFF[[#This Row],[Type]]="Contractor",PROGRAM2_STAFF[[#This Row],[Type]]="SOW"),Reference!J$7,0))</f>
        <v>0</v>
      </c>
      <c r="T53" s="25">
        <f>IF(PROGRAM2_STAFF[[#This Row],[Type]]="Employee",Reference!K$6,IF(OR(PROGRAM2_STAFF[[#This Row],[Type]]="Contractor",PROGRAM2_STAFF[[#This Row],[Type]]="SOW"),Reference!K$7,0))</f>
        <v>0</v>
      </c>
      <c r="U53" s="25">
        <f>IF(PROGRAM2_STAFF[[#This Row],[Type]]="Employee",Reference!L$6,IF(OR(PROGRAM2_STAFF[[#This Row],[Type]]="Contractor",PROGRAM2_STAFF[[#This Row],[Type]]="SOW"),Reference!L$7,0))</f>
        <v>0</v>
      </c>
      <c r="V53" s="25">
        <f>IF(PROGRAM2_STAFF[[#This Row],[Type]]="Employee",Reference!M$6,IF(OR(PROGRAM2_STAFF[[#This Row],[Type]]="Contractor",PROGRAM2_STAFF[[#This Row],[Type]]="SOW"),Reference!M$7,0))</f>
        <v>0</v>
      </c>
      <c r="W53" s="25">
        <f>IF(PROGRAM2_STAFF[[#This Row],[Type]]="Employee",Reference!N$6,IF(OR(PROGRAM2_STAFF[[#This Row],[Type]]="Contractor",PROGRAM2_STAFF[[#This Row],[Type]]="SOW"),Reference!N$7,0))</f>
        <v>0</v>
      </c>
      <c r="X53" s="25">
        <f>IF(PROGRAM2_STAFF[[#This Row],[Type]]="Employee",Reference!O$6,IF(OR(PROGRAM2_STAFF[[#This Row],[Type]]="Contractor",PROGRAM2_STAFF[[#This Row],[Type]]="SOW"),Reference!O$7,0))</f>
        <v>0</v>
      </c>
      <c r="Y53" s="129">
        <f>SUM(PROGRAM2_STAFF[[#This Row],[Jan-26]:[Dec-26]])</f>
        <v>0</v>
      </c>
      <c r="Z53" s="7">
        <f>PROGRAM2_STAFF[[#This Row],[Rate]]*PROGRAM2_STAFF[[#This Row],[Total Hours]]</f>
        <v>0</v>
      </c>
      <c r="AA53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53" s="24" t="str" cm="1">
        <f t="array" ref="AB53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53" s="24" t="str" cm="1">
        <f t="array" ref="AC53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53" s="24" t="str" cm="1">
        <f t="array" ref="AD53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53" s="24" t="str" cm="1">
        <f t="array" ref="AE53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53" s="24" t="str" cm="1">
        <f t="array" ref="AF53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53" s="24" t="str" cm="1">
        <f t="array" ref="AG53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53" s="24" t="str" cm="1">
        <f t="array" ref="AH53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53" s="24" t="str" cm="1">
        <f t="array" ref="AI53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53" s="24" t="str" cm="1">
        <f t="array" ref="AJ53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53" s="24" t="str" cm="1">
        <f t="array" ref="AK53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53" s="24" t="str" cm="1">
        <f t="array" ref="AL53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54" spans="1:38" x14ac:dyDescent="0.25">
      <c r="A54" s="8" t="str">
        <f t="shared" si="2"/>
        <v>Program 2</v>
      </c>
      <c r="B54"/>
      <c r="C54"/>
      <c r="D54" s="24"/>
      <c r="E54" s="24"/>
      <c r="F54"/>
      <c r="G54"/>
      <c r="H54"/>
      <c r="I54" s="29"/>
      <c r="J54" s="29"/>
      <c r="K54"/>
      <c r="L54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54" s="25">
        <f>IF(PROGRAM2_STAFF[[#This Row],[Type]]="Employee",Reference!D$6,IF(OR(PROGRAM2_STAFF[[#This Row],[Type]]="Contractor",PROGRAM2_STAFF[[#This Row],[Type]]="SOW"),Reference!D$7,0))</f>
        <v>0</v>
      </c>
      <c r="N54" s="25">
        <f>IF(PROGRAM2_STAFF[[#This Row],[Type]]="Employee",Reference!E$6,IF(OR(PROGRAM2_STAFF[[#This Row],[Type]]="Contractor",PROGRAM2_STAFF[[#This Row],[Type]]="SOW"),Reference!E$7,0))</f>
        <v>0</v>
      </c>
      <c r="O54" s="25">
        <f>IF(PROGRAM2_STAFF[[#This Row],[Type]]="Employee",Reference!F$6,IF(OR(PROGRAM2_STAFF[[#This Row],[Type]]="Contractor",PROGRAM2_STAFF[[#This Row],[Type]]="SOW"),Reference!F$7,0))</f>
        <v>0</v>
      </c>
      <c r="P54" s="25">
        <f>IF(PROGRAM2_STAFF[[#This Row],[Type]]="Employee",Reference!G$6,IF(OR(PROGRAM2_STAFF[[#This Row],[Type]]="Contractor",PROGRAM2_STAFF[[#This Row],[Type]]="SOW"),Reference!G$7,0))</f>
        <v>0</v>
      </c>
      <c r="Q54" s="25">
        <f>IF(PROGRAM2_STAFF[[#This Row],[Type]]="Employee",Reference!H$6,IF(OR(PROGRAM2_STAFF[[#This Row],[Type]]="Contractor",PROGRAM2_STAFF[[#This Row],[Type]]="SOW"),Reference!H$7,0))</f>
        <v>0</v>
      </c>
      <c r="R54" s="25">
        <f>IF(PROGRAM2_STAFF[[#This Row],[Type]]="Employee",Reference!I$6,IF(OR(PROGRAM2_STAFF[[#This Row],[Type]]="Contractor",PROGRAM2_STAFF[[#This Row],[Type]]="SOW"),Reference!I$7,0))</f>
        <v>0</v>
      </c>
      <c r="S54" s="25">
        <f>IF(PROGRAM2_STAFF[[#This Row],[Type]]="Employee",Reference!J$6,IF(OR(PROGRAM2_STAFF[[#This Row],[Type]]="Contractor",PROGRAM2_STAFF[[#This Row],[Type]]="SOW"),Reference!J$7,0))</f>
        <v>0</v>
      </c>
      <c r="T54" s="25">
        <f>IF(PROGRAM2_STAFF[[#This Row],[Type]]="Employee",Reference!K$6,IF(OR(PROGRAM2_STAFF[[#This Row],[Type]]="Contractor",PROGRAM2_STAFF[[#This Row],[Type]]="SOW"),Reference!K$7,0))</f>
        <v>0</v>
      </c>
      <c r="U54" s="25">
        <f>IF(PROGRAM2_STAFF[[#This Row],[Type]]="Employee",Reference!L$6,IF(OR(PROGRAM2_STAFF[[#This Row],[Type]]="Contractor",PROGRAM2_STAFF[[#This Row],[Type]]="SOW"),Reference!L$7,0))</f>
        <v>0</v>
      </c>
      <c r="V54" s="25">
        <f>IF(PROGRAM2_STAFF[[#This Row],[Type]]="Employee",Reference!M$6,IF(OR(PROGRAM2_STAFF[[#This Row],[Type]]="Contractor",PROGRAM2_STAFF[[#This Row],[Type]]="SOW"),Reference!M$7,0))</f>
        <v>0</v>
      </c>
      <c r="W54" s="25">
        <f>IF(PROGRAM2_STAFF[[#This Row],[Type]]="Employee",Reference!N$6,IF(OR(PROGRAM2_STAFF[[#This Row],[Type]]="Contractor",PROGRAM2_STAFF[[#This Row],[Type]]="SOW"),Reference!N$7,0))</f>
        <v>0</v>
      </c>
      <c r="X54" s="25">
        <f>IF(PROGRAM2_STAFF[[#This Row],[Type]]="Employee",Reference!O$6,IF(OR(PROGRAM2_STAFF[[#This Row],[Type]]="Contractor",PROGRAM2_STAFF[[#This Row],[Type]]="SOW"),Reference!O$7,0))</f>
        <v>0</v>
      </c>
      <c r="Y54" s="129">
        <f>SUM(PROGRAM2_STAFF[[#This Row],[Jan-26]:[Dec-26]])</f>
        <v>0</v>
      </c>
      <c r="Z54" s="7">
        <f>PROGRAM2_STAFF[[#This Row],[Rate]]*PROGRAM2_STAFF[[#This Row],[Total Hours]]</f>
        <v>0</v>
      </c>
      <c r="AA54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54" s="24" t="str" cm="1">
        <f t="array" ref="AB54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54" s="24" t="str" cm="1">
        <f t="array" ref="AC54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54" s="24" t="str" cm="1">
        <f t="array" ref="AD54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54" s="24" t="str" cm="1">
        <f t="array" ref="AE54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54" s="24" t="str" cm="1">
        <f t="array" ref="AF54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54" s="24" t="str" cm="1">
        <f t="array" ref="AG54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54" s="24" t="str" cm="1">
        <f t="array" ref="AH54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54" s="24" t="str" cm="1">
        <f t="array" ref="AI54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54" s="24" t="str" cm="1">
        <f t="array" ref="AJ54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54" s="24" t="str" cm="1">
        <f t="array" ref="AK54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54" s="24" t="str" cm="1">
        <f t="array" ref="AL54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55" spans="1:38" x14ac:dyDescent="0.25">
      <c r="A55" s="8" t="str">
        <f t="shared" si="2"/>
        <v>Program 2</v>
      </c>
      <c r="B55"/>
      <c r="C55"/>
      <c r="D55" s="24"/>
      <c r="E55" s="24"/>
      <c r="F55"/>
      <c r="G55"/>
      <c r="H55"/>
      <c r="I55" s="29"/>
      <c r="J55" s="29"/>
      <c r="K55"/>
      <c r="L55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55" s="25">
        <f>IF(PROGRAM2_STAFF[[#This Row],[Type]]="Employee",Reference!D$6,IF(OR(PROGRAM2_STAFF[[#This Row],[Type]]="Contractor",PROGRAM2_STAFF[[#This Row],[Type]]="SOW"),Reference!D$7,0))</f>
        <v>0</v>
      </c>
      <c r="N55" s="25">
        <f>IF(PROGRAM2_STAFF[[#This Row],[Type]]="Employee",Reference!E$6,IF(OR(PROGRAM2_STAFF[[#This Row],[Type]]="Contractor",PROGRAM2_STAFF[[#This Row],[Type]]="SOW"),Reference!E$7,0))</f>
        <v>0</v>
      </c>
      <c r="O55" s="25">
        <f>IF(PROGRAM2_STAFF[[#This Row],[Type]]="Employee",Reference!F$6,IF(OR(PROGRAM2_STAFF[[#This Row],[Type]]="Contractor",PROGRAM2_STAFF[[#This Row],[Type]]="SOW"),Reference!F$7,0))</f>
        <v>0</v>
      </c>
      <c r="P55" s="25">
        <f>IF(PROGRAM2_STAFF[[#This Row],[Type]]="Employee",Reference!G$6,IF(OR(PROGRAM2_STAFF[[#This Row],[Type]]="Contractor",PROGRAM2_STAFF[[#This Row],[Type]]="SOW"),Reference!G$7,0))</f>
        <v>0</v>
      </c>
      <c r="Q55" s="25">
        <f>IF(PROGRAM2_STAFF[[#This Row],[Type]]="Employee",Reference!H$6,IF(OR(PROGRAM2_STAFF[[#This Row],[Type]]="Contractor",PROGRAM2_STAFF[[#This Row],[Type]]="SOW"),Reference!H$7,0))</f>
        <v>0</v>
      </c>
      <c r="R55" s="25">
        <f>IF(PROGRAM2_STAFF[[#This Row],[Type]]="Employee",Reference!I$6,IF(OR(PROGRAM2_STAFF[[#This Row],[Type]]="Contractor",PROGRAM2_STAFF[[#This Row],[Type]]="SOW"),Reference!I$7,0))</f>
        <v>0</v>
      </c>
      <c r="S55" s="25">
        <f>IF(PROGRAM2_STAFF[[#This Row],[Type]]="Employee",Reference!J$6,IF(OR(PROGRAM2_STAFF[[#This Row],[Type]]="Contractor",PROGRAM2_STAFF[[#This Row],[Type]]="SOW"),Reference!J$7,0))</f>
        <v>0</v>
      </c>
      <c r="T55" s="25">
        <f>IF(PROGRAM2_STAFF[[#This Row],[Type]]="Employee",Reference!K$6,IF(OR(PROGRAM2_STAFF[[#This Row],[Type]]="Contractor",PROGRAM2_STAFF[[#This Row],[Type]]="SOW"),Reference!K$7,0))</f>
        <v>0</v>
      </c>
      <c r="U55" s="25">
        <f>IF(PROGRAM2_STAFF[[#This Row],[Type]]="Employee",Reference!L$6,IF(OR(PROGRAM2_STAFF[[#This Row],[Type]]="Contractor",PROGRAM2_STAFF[[#This Row],[Type]]="SOW"),Reference!L$7,0))</f>
        <v>0</v>
      </c>
      <c r="V55" s="25">
        <f>IF(PROGRAM2_STAFF[[#This Row],[Type]]="Employee",Reference!M$6,IF(OR(PROGRAM2_STAFF[[#This Row],[Type]]="Contractor",PROGRAM2_STAFF[[#This Row],[Type]]="SOW"),Reference!M$7,0))</f>
        <v>0</v>
      </c>
      <c r="W55" s="25">
        <f>IF(PROGRAM2_STAFF[[#This Row],[Type]]="Employee",Reference!N$6,IF(OR(PROGRAM2_STAFF[[#This Row],[Type]]="Contractor",PROGRAM2_STAFF[[#This Row],[Type]]="SOW"),Reference!N$7,0))</f>
        <v>0</v>
      </c>
      <c r="X55" s="25">
        <f>IF(PROGRAM2_STAFF[[#This Row],[Type]]="Employee",Reference!O$6,IF(OR(PROGRAM2_STAFF[[#This Row],[Type]]="Contractor",PROGRAM2_STAFF[[#This Row],[Type]]="SOW"),Reference!O$7,0))</f>
        <v>0</v>
      </c>
      <c r="Y55" s="129">
        <f>SUM(PROGRAM2_STAFF[[#This Row],[Jan-26]:[Dec-26]])</f>
        <v>0</v>
      </c>
      <c r="Z55" s="7">
        <f>PROGRAM2_STAFF[[#This Row],[Rate]]*PROGRAM2_STAFF[[#This Row],[Total Hours]]</f>
        <v>0</v>
      </c>
      <c r="AA55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55" s="24" t="str" cm="1">
        <f t="array" ref="AB55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55" s="24" t="str" cm="1">
        <f t="array" ref="AC55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55" s="24" t="str" cm="1">
        <f t="array" ref="AD55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55" s="24" t="str" cm="1">
        <f t="array" ref="AE55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55" s="24" t="str" cm="1">
        <f t="array" ref="AF55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55" s="24" t="str" cm="1">
        <f t="array" ref="AG55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55" s="24" t="str" cm="1">
        <f t="array" ref="AH55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55" s="24" t="str" cm="1">
        <f t="array" ref="AI55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55" s="24" t="str" cm="1">
        <f t="array" ref="AJ55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55" s="24" t="str" cm="1">
        <f t="array" ref="AK55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55" s="24" t="str" cm="1">
        <f t="array" ref="AL55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56" spans="1:38" x14ac:dyDescent="0.25">
      <c r="A56" s="8" t="str">
        <f t="shared" si="2"/>
        <v>Program 2</v>
      </c>
      <c r="B56"/>
      <c r="C56"/>
      <c r="D56" s="24"/>
      <c r="E56" s="24"/>
      <c r="F56"/>
      <c r="G56"/>
      <c r="H56"/>
      <c r="I56" s="29"/>
      <c r="J56" s="29"/>
      <c r="K56"/>
      <c r="L56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56" s="25">
        <f>IF(PROGRAM2_STAFF[[#This Row],[Type]]="Employee",Reference!D$6,IF(OR(PROGRAM2_STAFF[[#This Row],[Type]]="Contractor",PROGRAM2_STAFF[[#This Row],[Type]]="SOW"),Reference!D$7,0))</f>
        <v>0</v>
      </c>
      <c r="N56" s="25">
        <f>IF(PROGRAM2_STAFF[[#This Row],[Type]]="Employee",Reference!E$6,IF(OR(PROGRAM2_STAFF[[#This Row],[Type]]="Contractor",PROGRAM2_STAFF[[#This Row],[Type]]="SOW"),Reference!E$7,0))</f>
        <v>0</v>
      </c>
      <c r="O56" s="25">
        <f>IF(PROGRAM2_STAFF[[#This Row],[Type]]="Employee",Reference!F$6,IF(OR(PROGRAM2_STAFF[[#This Row],[Type]]="Contractor",PROGRAM2_STAFF[[#This Row],[Type]]="SOW"),Reference!F$7,0))</f>
        <v>0</v>
      </c>
      <c r="P56" s="25">
        <f>IF(PROGRAM2_STAFF[[#This Row],[Type]]="Employee",Reference!G$6,IF(OR(PROGRAM2_STAFF[[#This Row],[Type]]="Contractor",PROGRAM2_STAFF[[#This Row],[Type]]="SOW"),Reference!G$7,0))</f>
        <v>0</v>
      </c>
      <c r="Q56" s="25">
        <f>IF(PROGRAM2_STAFF[[#This Row],[Type]]="Employee",Reference!H$6,IF(OR(PROGRAM2_STAFF[[#This Row],[Type]]="Contractor",PROGRAM2_STAFF[[#This Row],[Type]]="SOW"),Reference!H$7,0))</f>
        <v>0</v>
      </c>
      <c r="R56" s="25">
        <f>IF(PROGRAM2_STAFF[[#This Row],[Type]]="Employee",Reference!I$6,IF(OR(PROGRAM2_STAFF[[#This Row],[Type]]="Contractor",PROGRAM2_STAFF[[#This Row],[Type]]="SOW"),Reference!I$7,0))</f>
        <v>0</v>
      </c>
      <c r="S56" s="25">
        <f>IF(PROGRAM2_STAFF[[#This Row],[Type]]="Employee",Reference!J$6,IF(OR(PROGRAM2_STAFF[[#This Row],[Type]]="Contractor",PROGRAM2_STAFF[[#This Row],[Type]]="SOW"),Reference!J$7,0))</f>
        <v>0</v>
      </c>
      <c r="T56" s="25">
        <f>IF(PROGRAM2_STAFF[[#This Row],[Type]]="Employee",Reference!K$6,IF(OR(PROGRAM2_STAFF[[#This Row],[Type]]="Contractor",PROGRAM2_STAFF[[#This Row],[Type]]="SOW"),Reference!K$7,0))</f>
        <v>0</v>
      </c>
      <c r="U56" s="25">
        <f>IF(PROGRAM2_STAFF[[#This Row],[Type]]="Employee",Reference!L$6,IF(OR(PROGRAM2_STAFF[[#This Row],[Type]]="Contractor",PROGRAM2_STAFF[[#This Row],[Type]]="SOW"),Reference!L$7,0))</f>
        <v>0</v>
      </c>
      <c r="V56" s="25">
        <f>IF(PROGRAM2_STAFF[[#This Row],[Type]]="Employee",Reference!M$6,IF(OR(PROGRAM2_STAFF[[#This Row],[Type]]="Contractor",PROGRAM2_STAFF[[#This Row],[Type]]="SOW"),Reference!M$7,0))</f>
        <v>0</v>
      </c>
      <c r="W56" s="25">
        <f>IF(PROGRAM2_STAFF[[#This Row],[Type]]="Employee",Reference!N$6,IF(OR(PROGRAM2_STAFF[[#This Row],[Type]]="Contractor",PROGRAM2_STAFF[[#This Row],[Type]]="SOW"),Reference!N$7,0))</f>
        <v>0</v>
      </c>
      <c r="X56" s="25">
        <f>IF(PROGRAM2_STAFF[[#This Row],[Type]]="Employee",Reference!O$6,IF(OR(PROGRAM2_STAFF[[#This Row],[Type]]="Contractor",PROGRAM2_STAFF[[#This Row],[Type]]="SOW"),Reference!O$7,0))</f>
        <v>0</v>
      </c>
      <c r="Y56" s="129">
        <f>SUM(PROGRAM2_STAFF[[#This Row],[Jan-26]:[Dec-26]])</f>
        <v>0</v>
      </c>
      <c r="Z56" s="7">
        <f>PROGRAM2_STAFF[[#This Row],[Rate]]*PROGRAM2_STAFF[[#This Row],[Total Hours]]</f>
        <v>0</v>
      </c>
      <c r="AA56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56" s="24" t="str" cm="1">
        <f t="array" ref="AB56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56" s="24" t="str" cm="1">
        <f t="array" ref="AC56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56" s="24" t="str" cm="1">
        <f t="array" ref="AD56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56" s="24" t="str" cm="1">
        <f t="array" ref="AE56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56" s="24" t="str" cm="1">
        <f t="array" ref="AF56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56" s="24" t="str" cm="1">
        <f t="array" ref="AG56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56" s="24" t="str" cm="1">
        <f t="array" ref="AH56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56" s="24" t="str" cm="1">
        <f t="array" ref="AI56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56" s="24" t="str" cm="1">
        <f t="array" ref="AJ56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56" s="24" t="str" cm="1">
        <f t="array" ref="AK56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56" s="24" t="str" cm="1">
        <f t="array" ref="AL56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57" spans="1:38" x14ac:dyDescent="0.25">
      <c r="A57" s="8" t="str">
        <f t="shared" si="2"/>
        <v>Program 2</v>
      </c>
      <c r="B57"/>
      <c r="C57"/>
      <c r="D57" s="24"/>
      <c r="E57" s="24"/>
      <c r="F57"/>
      <c r="G57"/>
      <c r="H57"/>
      <c r="I57" s="29"/>
      <c r="J57" s="29"/>
      <c r="K57"/>
      <c r="L57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57" s="25">
        <f>IF(PROGRAM2_STAFF[[#This Row],[Type]]="Employee",Reference!D$6,IF(OR(PROGRAM2_STAFF[[#This Row],[Type]]="Contractor",PROGRAM2_STAFF[[#This Row],[Type]]="SOW"),Reference!D$7,0))</f>
        <v>0</v>
      </c>
      <c r="N57" s="25">
        <f>IF(PROGRAM2_STAFF[[#This Row],[Type]]="Employee",Reference!E$6,IF(OR(PROGRAM2_STAFF[[#This Row],[Type]]="Contractor",PROGRAM2_STAFF[[#This Row],[Type]]="SOW"),Reference!E$7,0))</f>
        <v>0</v>
      </c>
      <c r="O57" s="25">
        <f>IF(PROGRAM2_STAFF[[#This Row],[Type]]="Employee",Reference!F$6,IF(OR(PROGRAM2_STAFF[[#This Row],[Type]]="Contractor",PROGRAM2_STAFF[[#This Row],[Type]]="SOW"),Reference!F$7,0))</f>
        <v>0</v>
      </c>
      <c r="P57" s="25">
        <f>IF(PROGRAM2_STAFF[[#This Row],[Type]]="Employee",Reference!G$6,IF(OR(PROGRAM2_STAFF[[#This Row],[Type]]="Contractor",PROGRAM2_STAFF[[#This Row],[Type]]="SOW"),Reference!G$7,0))</f>
        <v>0</v>
      </c>
      <c r="Q57" s="25">
        <f>IF(PROGRAM2_STAFF[[#This Row],[Type]]="Employee",Reference!H$6,IF(OR(PROGRAM2_STAFF[[#This Row],[Type]]="Contractor",PROGRAM2_STAFF[[#This Row],[Type]]="SOW"),Reference!H$7,0))</f>
        <v>0</v>
      </c>
      <c r="R57" s="25">
        <f>IF(PROGRAM2_STAFF[[#This Row],[Type]]="Employee",Reference!I$6,IF(OR(PROGRAM2_STAFF[[#This Row],[Type]]="Contractor",PROGRAM2_STAFF[[#This Row],[Type]]="SOW"),Reference!I$7,0))</f>
        <v>0</v>
      </c>
      <c r="S57" s="25">
        <f>IF(PROGRAM2_STAFF[[#This Row],[Type]]="Employee",Reference!J$6,IF(OR(PROGRAM2_STAFF[[#This Row],[Type]]="Contractor",PROGRAM2_STAFF[[#This Row],[Type]]="SOW"),Reference!J$7,0))</f>
        <v>0</v>
      </c>
      <c r="T57" s="25">
        <f>IF(PROGRAM2_STAFF[[#This Row],[Type]]="Employee",Reference!K$6,IF(OR(PROGRAM2_STAFF[[#This Row],[Type]]="Contractor",PROGRAM2_STAFF[[#This Row],[Type]]="SOW"),Reference!K$7,0))</f>
        <v>0</v>
      </c>
      <c r="U57" s="25">
        <f>IF(PROGRAM2_STAFF[[#This Row],[Type]]="Employee",Reference!L$6,IF(OR(PROGRAM2_STAFF[[#This Row],[Type]]="Contractor",PROGRAM2_STAFF[[#This Row],[Type]]="SOW"),Reference!L$7,0))</f>
        <v>0</v>
      </c>
      <c r="V57" s="25">
        <f>IF(PROGRAM2_STAFF[[#This Row],[Type]]="Employee",Reference!M$6,IF(OR(PROGRAM2_STAFF[[#This Row],[Type]]="Contractor",PROGRAM2_STAFF[[#This Row],[Type]]="SOW"),Reference!M$7,0))</f>
        <v>0</v>
      </c>
      <c r="W57" s="25">
        <f>IF(PROGRAM2_STAFF[[#This Row],[Type]]="Employee",Reference!N$6,IF(OR(PROGRAM2_STAFF[[#This Row],[Type]]="Contractor",PROGRAM2_STAFF[[#This Row],[Type]]="SOW"),Reference!N$7,0))</f>
        <v>0</v>
      </c>
      <c r="X57" s="25">
        <f>IF(PROGRAM2_STAFF[[#This Row],[Type]]="Employee",Reference!O$6,IF(OR(PROGRAM2_STAFF[[#This Row],[Type]]="Contractor",PROGRAM2_STAFF[[#This Row],[Type]]="SOW"),Reference!O$7,0))</f>
        <v>0</v>
      </c>
      <c r="Y57" s="129">
        <f>SUM(PROGRAM2_STAFF[[#This Row],[Jan-26]:[Dec-26]])</f>
        <v>0</v>
      </c>
      <c r="Z57" s="7">
        <f>PROGRAM2_STAFF[[#This Row],[Rate]]*PROGRAM2_STAFF[[#This Row],[Total Hours]]</f>
        <v>0</v>
      </c>
      <c r="AA57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57" s="24" t="str" cm="1">
        <f t="array" ref="AB57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57" s="24" t="str" cm="1">
        <f t="array" ref="AC57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57" s="24" t="str" cm="1">
        <f t="array" ref="AD57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57" s="24" t="str" cm="1">
        <f t="array" ref="AE57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57" s="24" t="str" cm="1">
        <f t="array" ref="AF57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57" s="24" t="str" cm="1">
        <f t="array" ref="AG57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57" s="24" t="str" cm="1">
        <f t="array" ref="AH57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57" s="24" t="str" cm="1">
        <f t="array" ref="AI57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57" s="24" t="str" cm="1">
        <f t="array" ref="AJ57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57" s="24" t="str" cm="1">
        <f t="array" ref="AK57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57" s="24" t="str" cm="1">
        <f t="array" ref="AL57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58" spans="1:38" x14ac:dyDescent="0.25">
      <c r="A58" s="8" t="str">
        <f t="shared" si="2"/>
        <v>Program 2</v>
      </c>
      <c r="B58"/>
      <c r="C58"/>
      <c r="D58" s="24"/>
      <c r="E58" s="25"/>
      <c r="F58"/>
      <c r="G58"/>
      <c r="H58"/>
      <c r="I58" s="29"/>
      <c r="J58" s="29"/>
      <c r="K58"/>
      <c r="L58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58" s="25">
        <f>IF(PROGRAM2_STAFF[[#This Row],[Type]]="Employee",Reference!D$6,IF(OR(PROGRAM2_STAFF[[#This Row],[Type]]="Contractor",PROGRAM2_STAFF[[#This Row],[Type]]="SOW"),Reference!D$7,0))</f>
        <v>0</v>
      </c>
      <c r="N58" s="25">
        <f>IF(PROGRAM2_STAFF[[#This Row],[Type]]="Employee",Reference!E$6,IF(OR(PROGRAM2_STAFF[[#This Row],[Type]]="Contractor",PROGRAM2_STAFF[[#This Row],[Type]]="SOW"),Reference!E$7,0))</f>
        <v>0</v>
      </c>
      <c r="O58" s="25">
        <f>IF(PROGRAM2_STAFF[[#This Row],[Type]]="Employee",Reference!F$6,IF(OR(PROGRAM2_STAFF[[#This Row],[Type]]="Contractor",PROGRAM2_STAFF[[#This Row],[Type]]="SOW"),Reference!F$7,0))</f>
        <v>0</v>
      </c>
      <c r="P58" s="25">
        <f>IF(PROGRAM2_STAFF[[#This Row],[Type]]="Employee",Reference!G$6,IF(OR(PROGRAM2_STAFF[[#This Row],[Type]]="Contractor",PROGRAM2_STAFF[[#This Row],[Type]]="SOW"),Reference!G$7,0))</f>
        <v>0</v>
      </c>
      <c r="Q58" s="25">
        <f>IF(PROGRAM2_STAFF[[#This Row],[Type]]="Employee",Reference!H$6,IF(OR(PROGRAM2_STAFF[[#This Row],[Type]]="Contractor",PROGRAM2_STAFF[[#This Row],[Type]]="SOW"),Reference!H$7,0))</f>
        <v>0</v>
      </c>
      <c r="R58" s="25">
        <f>IF(PROGRAM2_STAFF[[#This Row],[Type]]="Employee",Reference!I$6,IF(OR(PROGRAM2_STAFF[[#This Row],[Type]]="Contractor",PROGRAM2_STAFF[[#This Row],[Type]]="SOW"),Reference!I$7,0))</f>
        <v>0</v>
      </c>
      <c r="S58" s="25">
        <f>IF(PROGRAM2_STAFF[[#This Row],[Type]]="Employee",Reference!J$6,IF(OR(PROGRAM2_STAFF[[#This Row],[Type]]="Contractor",PROGRAM2_STAFF[[#This Row],[Type]]="SOW"),Reference!J$7,0))</f>
        <v>0</v>
      </c>
      <c r="T58" s="25">
        <f>IF(PROGRAM2_STAFF[[#This Row],[Type]]="Employee",Reference!K$6,IF(OR(PROGRAM2_STAFF[[#This Row],[Type]]="Contractor",PROGRAM2_STAFF[[#This Row],[Type]]="SOW"),Reference!K$7,0))</f>
        <v>0</v>
      </c>
      <c r="U58" s="25">
        <f>IF(PROGRAM2_STAFF[[#This Row],[Type]]="Employee",Reference!L$6,IF(OR(PROGRAM2_STAFF[[#This Row],[Type]]="Contractor",PROGRAM2_STAFF[[#This Row],[Type]]="SOW"),Reference!L$7,0))</f>
        <v>0</v>
      </c>
      <c r="V58" s="25">
        <f>IF(PROGRAM2_STAFF[[#This Row],[Type]]="Employee",Reference!M$6,IF(OR(PROGRAM2_STAFF[[#This Row],[Type]]="Contractor",PROGRAM2_STAFF[[#This Row],[Type]]="SOW"),Reference!M$7,0))</f>
        <v>0</v>
      </c>
      <c r="W58" s="25">
        <f>IF(PROGRAM2_STAFF[[#This Row],[Type]]="Employee",Reference!N$6,IF(OR(PROGRAM2_STAFF[[#This Row],[Type]]="Contractor",PROGRAM2_STAFF[[#This Row],[Type]]="SOW"),Reference!N$7,0))</f>
        <v>0</v>
      </c>
      <c r="X58" s="25">
        <f>IF(PROGRAM2_STAFF[[#This Row],[Type]]="Employee",Reference!O$6,IF(OR(PROGRAM2_STAFF[[#This Row],[Type]]="Contractor",PROGRAM2_STAFF[[#This Row],[Type]]="SOW"),Reference!O$7,0))</f>
        <v>0</v>
      </c>
      <c r="Y58" s="129">
        <f>SUM(PROGRAM2_STAFF[[#This Row],[Jan-26]:[Dec-26]])</f>
        <v>0</v>
      </c>
      <c r="Z58" s="7">
        <f>PROGRAM2_STAFF[[#This Row],[Rate]]*PROGRAM2_STAFF[[#This Row],[Total Hours]]</f>
        <v>0</v>
      </c>
      <c r="AA58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58" s="24" t="str" cm="1">
        <f t="array" ref="AB58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58" s="24" t="str" cm="1">
        <f t="array" ref="AC58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58" s="24" t="str" cm="1">
        <f t="array" ref="AD58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58" s="24" t="str" cm="1">
        <f t="array" ref="AE58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58" s="24" t="str" cm="1">
        <f t="array" ref="AF58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58" s="24" t="str" cm="1">
        <f t="array" ref="AG58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58" s="24" t="str" cm="1">
        <f t="array" ref="AH58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58" s="24" t="str" cm="1">
        <f t="array" ref="AI58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58" s="24" t="str" cm="1">
        <f t="array" ref="AJ58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58" s="24" t="str" cm="1">
        <f t="array" ref="AK58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58" s="24" t="str" cm="1">
        <f t="array" ref="AL58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59" spans="1:38" x14ac:dyDescent="0.25">
      <c r="A59" s="8" t="str">
        <f t="shared" si="2"/>
        <v>Program 2</v>
      </c>
      <c r="B59"/>
      <c r="C59"/>
      <c r="D59" s="24"/>
      <c r="E59" s="24"/>
      <c r="F59"/>
      <c r="G59"/>
      <c r="H59"/>
      <c r="I59" s="29"/>
      <c r="J59" s="29"/>
      <c r="K59"/>
      <c r="L59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59" s="25">
        <f>IF(PROGRAM2_STAFF[[#This Row],[Type]]="Employee",Reference!D$6,IF(OR(PROGRAM2_STAFF[[#This Row],[Type]]="Contractor",PROGRAM2_STAFF[[#This Row],[Type]]="SOW"),Reference!D$7,0))</f>
        <v>0</v>
      </c>
      <c r="N59" s="25">
        <f>IF(PROGRAM2_STAFF[[#This Row],[Type]]="Employee",Reference!E$6,IF(OR(PROGRAM2_STAFF[[#This Row],[Type]]="Contractor",PROGRAM2_STAFF[[#This Row],[Type]]="SOW"),Reference!E$7,0))</f>
        <v>0</v>
      </c>
      <c r="O59" s="25">
        <f>IF(PROGRAM2_STAFF[[#This Row],[Type]]="Employee",Reference!F$6,IF(OR(PROGRAM2_STAFF[[#This Row],[Type]]="Contractor",PROGRAM2_STAFF[[#This Row],[Type]]="SOW"),Reference!F$7,0))</f>
        <v>0</v>
      </c>
      <c r="P59" s="25">
        <f>IF(PROGRAM2_STAFF[[#This Row],[Type]]="Employee",Reference!G$6,IF(OR(PROGRAM2_STAFF[[#This Row],[Type]]="Contractor",PROGRAM2_STAFF[[#This Row],[Type]]="SOW"),Reference!G$7,0))</f>
        <v>0</v>
      </c>
      <c r="Q59" s="25">
        <f>IF(PROGRAM2_STAFF[[#This Row],[Type]]="Employee",Reference!H$6,IF(OR(PROGRAM2_STAFF[[#This Row],[Type]]="Contractor",PROGRAM2_STAFF[[#This Row],[Type]]="SOW"),Reference!H$7,0))</f>
        <v>0</v>
      </c>
      <c r="R59" s="25">
        <f>IF(PROGRAM2_STAFF[[#This Row],[Type]]="Employee",Reference!I$6,IF(OR(PROGRAM2_STAFF[[#This Row],[Type]]="Contractor",PROGRAM2_STAFF[[#This Row],[Type]]="SOW"),Reference!I$7,0))</f>
        <v>0</v>
      </c>
      <c r="S59" s="25">
        <f>IF(PROGRAM2_STAFF[[#This Row],[Type]]="Employee",Reference!J$6,IF(OR(PROGRAM2_STAFF[[#This Row],[Type]]="Contractor",PROGRAM2_STAFF[[#This Row],[Type]]="SOW"),Reference!J$7,0))</f>
        <v>0</v>
      </c>
      <c r="T59" s="25">
        <f>IF(PROGRAM2_STAFF[[#This Row],[Type]]="Employee",Reference!K$6,IF(OR(PROGRAM2_STAFF[[#This Row],[Type]]="Contractor",PROGRAM2_STAFF[[#This Row],[Type]]="SOW"),Reference!K$7,0))</f>
        <v>0</v>
      </c>
      <c r="U59" s="25">
        <f>IF(PROGRAM2_STAFF[[#This Row],[Type]]="Employee",Reference!L$6,IF(OR(PROGRAM2_STAFF[[#This Row],[Type]]="Contractor",PROGRAM2_STAFF[[#This Row],[Type]]="SOW"),Reference!L$7,0))</f>
        <v>0</v>
      </c>
      <c r="V59" s="25">
        <f>IF(PROGRAM2_STAFF[[#This Row],[Type]]="Employee",Reference!M$6,IF(OR(PROGRAM2_STAFF[[#This Row],[Type]]="Contractor",PROGRAM2_STAFF[[#This Row],[Type]]="SOW"),Reference!M$7,0))</f>
        <v>0</v>
      </c>
      <c r="W59" s="25">
        <f>IF(PROGRAM2_STAFF[[#This Row],[Type]]="Employee",Reference!N$6,IF(OR(PROGRAM2_STAFF[[#This Row],[Type]]="Contractor",PROGRAM2_STAFF[[#This Row],[Type]]="SOW"),Reference!N$7,0))</f>
        <v>0</v>
      </c>
      <c r="X59" s="25">
        <f>IF(PROGRAM2_STAFF[[#This Row],[Type]]="Employee",Reference!O$6,IF(OR(PROGRAM2_STAFF[[#This Row],[Type]]="Contractor",PROGRAM2_STAFF[[#This Row],[Type]]="SOW"),Reference!O$7,0))</f>
        <v>0</v>
      </c>
      <c r="Y59" s="129">
        <f>SUM(PROGRAM2_STAFF[[#This Row],[Jan-26]:[Dec-26]])</f>
        <v>0</v>
      </c>
      <c r="Z59" s="7">
        <f>PROGRAM2_STAFF[[#This Row],[Rate]]*PROGRAM2_STAFF[[#This Row],[Total Hours]]</f>
        <v>0</v>
      </c>
      <c r="AA59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59" s="24" t="str" cm="1">
        <f t="array" ref="AB59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59" s="24" t="str" cm="1">
        <f t="array" ref="AC59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59" s="24" t="str" cm="1">
        <f t="array" ref="AD59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59" s="24" t="str" cm="1">
        <f t="array" ref="AE59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59" s="24" t="str" cm="1">
        <f t="array" ref="AF59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59" s="24" t="str" cm="1">
        <f t="array" ref="AG59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59" s="24" t="str" cm="1">
        <f t="array" ref="AH59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59" s="24" t="str" cm="1">
        <f t="array" ref="AI59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59" s="24" t="str" cm="1">
        <f t="array" ref="AJ59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59" s="24" t="str" cm="1">
        <f t="array" ref="AK59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59" s="24" t="str" cm="1">
        <f t="array" ref="AL59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60" spans="1:38" x14ac:dyDescent="0.25">
      <c r="A60" s="8" t="str">
        <f t="shared" si="2"/>
        <v>Program 2</v>
      </c>
      <c r="B60"/>
      <c r="C60"/>
      <c r="D60" s="24"/>
      <c r="E60" s="24"/>
      <c r="F60"/>
      <c r="G60"/>
      <c r="H60"/>
      <c r="I60" s="29"/>
      <c r="J60" s="29"/>
      <c r="K60"/>
      <c r="L60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60" s="25">
        <f>IF(PROGRAM2_STAFF[[#This Row],[Type]]="Employee",Reference!D$6,IF(OR(PROGRAM2_STAFF[[#This Row],[Type]]="Contractor",PROGRAM2_STAFF[[#This Row],[Type]]="SOW"),Reference!D$7,0))</f>
        <v>0</v>
      </c>
      <c r="N60" s="25">
        <f>IF(PROGRAM2_STAFF[[#This Row],[Type]]="Employee",Reference!E$6,IF(OR(PROGRAM2_STAFF[[#This Row],[Type]]="Contractor",PROGRAM2_STAFF[[#This Row],[Type]]="SOW"),Reference!E$7,0))</f>
        <v>0</v>
      </c>
      <c r="O60" s="25">
        <f>IF(PROGRAM2_STAFF[[#This Row],[Type]]="Employee",Reference!F$6,IF(OR(PROGRAM2_STAFF[[#This Row],[Type]]="Contractor",PROGRAM2_STAFF[[#This Row],[Type]]="SOW"),Reference!F$7,0))</f>
        <v>0</v>
      </c>
      <c r="P60" s="25">
        <f>IF(PROGRAM2_STAFF[[#This Row],[Type]]="Employee",Reference!G$6,IF(OR(PROGRAM2_STAFF[[#This Row],[Type]]="Contractor",PROGRAM2_STAFF[[#This Row],[Type]]="SOW"),Reference!G$7,0))</f>
        <v>0</v>
      </c>
      <c r="Q60" s="25">
        <f>IF(PROGRAM2_STAFF[[#This Row],[Type]]="Employee",Reference!H$6,IF(OR(PROGRAM2_STAFF[[#This Row],[Type]]="Contractor",PROGRAM2_STAFF[[#This Row],[Type]]="SOW"),Reference!H$7,0))</f>
        <v>0</v>
      </c>
      <c r="R60" s="25">
        <f>IF(PROGRAM2_STAFF[[#This Row],[Type]]="Employee",Reference!I$6,IF(OR(PROGRAM2_STAFF[[#This Row],[Type]]="Contractor",PROGRAM2_STAFF[[#This Row],[Type]]="SOW"),Reference!I$7,0))</f>
        <v>0</v>
      </c>
      <c r="S60" s="25">
        <f>IF(PROGRAM2_STAFF[[#This Row],[Type]]="Employee",Reference!J$6,IF(OR(PROGRAM2_STAFF[[#This Row],[Type]]="Contractor",PROGRAM2_STAFF[[#This Row],[Type]]="SOW"),Reference!J$7,0))</f>
        <v>0</v>
      </c>
      <c r="T60" s="25">
        <f>IF(PROGRAM2_STAFF[[#This Row],[Type]]="Employee",Reference!K$6,IF(OR(PROGRAM2_STAFF[[#This Row],[Type]]="Contractor",PROGRAM2_STAFF[[#This Row],[Type]]="SOW"),Reference!K$7,0))</f>
        <v>0</v>
      </c>
      <c r="U60" s="25">
        <f>IF(PROGRAM2_STAFF[[#This Row],[Type]]="Employee",Reference!L$6,IF(OR(PROGRAM2_STAFF[[#This Row],[Type]]="Contractor",PROGRAM2_STAFF[[#This Row],[Type]]="SOW"),Reference!L$7,0))</f>
        <v>0</v>
      </c>
      <c r="V60" s="25">
        <f>IF(PROGRAM2_STAFF[[#This Row],[Type]]="Employee",Reference!M$6,IF(OR(PROGRAM2_STAFF[[#This Row],[Type]]="Contractor",PROGRAM2_STAFF[[#This Row],[Type]]="SOW"),Reference!M$7,0))</f>
        <v>0</v>
      </c>
      <c r="W60" s="25">
        <f>IF(PROGRAM2_STAFF[[#This Row],[Type]]="Employee",Reference!N$6,IF(OR(PROGRAM2_STAFF[[#This Row],[Type]]="Contractor",PROGRAM2_STAFF[[#This Row],[Type]]="SOW"),Reference!N$7,0))</f>
        <v>0</v>
      </c>
      <c r="X60" s="25">
        <f>IF(PROGRAM2_STAFF[[#This Row],[Type]]="Employee",Reference!O$6,IF(OR(PROGRAM2_STAFF[[#This Row],[Type]]="Contractor",PROGRAM2_STAFF[[#This Row],[Type]]="SOW"),Reference!O$7,0))</f>
        <v>0</v>
      </c>
      <c r="Y60" s="129">
        <f>SUM(PROGRAM2_STAFF[[#This Row],[Jan-26]:[Dec-26]])</f>
        <v>0</v>
      </c>
      <c r="Z60" s="7">
        <f>PROGRAM2_STAFF[[#This Row],[Rate]]*PROGRAM2_STAFF[[#This Row],[Total Hours]]</f>
        <v>0</v>
      </c>
      <c r="AA60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60" s="24" t="str" cm="1">
        <f t="array" ref="AB60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60" s="24" t="str" cm="1">
        <f t="array" ref="AC60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60" s="24" t="str" cm="1">
        <f t="array" ref="AD60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60" s="24" t="str" cm="1">
        <f t="array" ref="AE60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60" s="24" t="str" cm="1">
        <f t="array" ref="AF60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60" s="24" t="str" cm="1">
        <f t="array" ref="AG60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60" s="24" t="str" cm="1">
        <f t="array" ref="AH60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60" s="24" t="str" cm="1">
        <f t="array" ref="AI60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60" s="24" t="str" cm="1">
        <f t="array" ref="AJ60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60" s="24" t="str" cm="1">
        <f t="array" ref="AK60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60" s="24" t="str" cm="1">
        <f t="array" ref="AL60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61" spans="1:38" x14ac:dyDescent="0.25">
      <c r="A61" s="8" t="str">
        <f t="shared" ref="A61:A92" si="3">$B$1</f>
        <v>Program 2</v>
      </c>
      <c r="B61"/>
      <c r="C61"/>
      <c r="D61" s="24"/>
      <c r="E61" s="24"/>
      <c r="F61"/>
      <c r="G61"/>
      <c r="H61"/>
      <c r="I61" s="29"/>
      <c r="J61" s="29"/>
      <c r="K61"/>
      <c r="L61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61" s="25">
        <f>IF(PROGRAM2_STAFF[[#This Row],[Type]]="Employee",Reference!D$6,IF(OR(PROGRAM2_STAFF[[#This Row],[Type]]="Contractor",PROGRAM2_STAFF[[#This Row],[Type]]="SOW"),Reference!D$7,0))</f>
        <v>0</v>
      </c>
      <c r="N61" s="25">
        <f>IF(PROGRAM2_STAFF[[#This Row],[Type]]="Employee",Reference!E$6,IF(OR(PROGRAM2_STAFF[[#This Row],[Type]]="Contractor",PROGRAM2_STAFF[[#This Row],[Type]]="SOW"),Reference!E$7,0))</f>
        <v>0</v>
      </c>
      <c r="O61" s="25">
        <f>IF(PROGRAM2_STAFF[[#This Row],[Type]]="Employee",Reference!F$6,IF(OR(PROGRAM2_STAFF[[#This Row],[Type]]="Contractor",PROGRAM2_STAFF[[#This Row],[Type]]="SOW"),Reference!F$7,0))</f>
        <v>0</v>
      </c>
      <c r="P61" s="25">
        <f>IF(PROGRAM2_STAFF[[#This Row],[Type]]="Employee",Reference!G$6,IF(OR(PROGRAM2_STAFF[[#This Row],[Type]]="Contractor",PROGRAM2_STAFF[[#This Row],[Type]]="SOW"),Reference!G$7,0))</f>
        <v>0</v>
      </c>
      <c r="Q61" s="25">
        <f>IF(PROGRAM2_STAFF[[#This Row],[Type]]="Employee",Reference!H$6,IF(OR(PROGRAM2_STAFF[[#This Row],[Type]]="Contractor",PROGRAM2_STAFF[[#This Row],[Type]]="SOW"),Reference!H$7,0))</f>
        <v>0</v>
      </c>
      <c r="R61" s="25">
        <f>IF(PROGRAM2_STAFF[[#This Row],[Type]]="Employee",Reference!I$6,IF(OR(PROGRAM2_STAFF[[#This Row],[Type]]="Contractor",PROGRAM2_STAFF[[#This Row],[Type]]="SOW"),Reference!I$7,0))</f>
        <v>0</v>
      </c>
      <c r="S61" s="25">
        <f>IF(PROGRAM2_STAFF[[#This Row],[Type]]="Employee",Reference!J$6,IF(OR(PROGRAM2_STAFF[[#This Row],[Type]]="Contractor",PROGRAM2_STAFF[[#This Row],[Type]]="SOW"),Reference!J$7,0))</f>
        <v>0</v>
      </c>
      <c r="T61" s="25">
        <f>IF(PROGRAM2_STAFF[[#This Row],[Type]]="Employee",Reference!K$6,IF(OR(PROGRAM2_STAFF[[#This Row],[Type]]="Contractor",PROGRAM2_STAFF[[#This Row],[Type]]="SOW"),Reference!K$7,0))</f>
        <v>0</v>
      </c>
      <c r="U61" s="25">
        <f>IF(PROGRAM2_STAFF[[#This Row],[Type]]="Employee",Reference!L$6,IF(OR(PROGRAM2_STAFF[[#This Row],[Type]]="Contractor",PROGRAM2_STAFF[[#This Row],[Type]]="SOW"),Reference!L$7,0))</f>
        <v>0</v>
      </c>
      <c r="V61" s="25">
        <f>IF(PROGRAM2_STAFF[[#This Row],[Type]]="Employee",Reference!M$6,IF(OR(PROGRAM2_STAFF[[#This Row],[Type]]="Contractor",PROGRAM2_STAFF[[#This Row],[Type]]="SOW"),Reference!M$7,0))</f>
        <v>0</v>
      </c>
      <c r="W61" s="25">
        <f>IF(PROGRAM2_STAFF[[#This Row],[Type]]="Employee",Reference!N$6,IF(OR(PROGRAM2_STAFF[[#This Row],[Type]]="Contractor",PROGRAM2_STAFF[[#This Row],[Type]]="SOW"),Reference!N$7,0))</f>
        <v>0</v>
      </c>
      <c r="X61" s="25">
        <f>IF(PROGRAM2_STAFF[[#This Row],[Type]]="Employee",Reference!O$6,IF(OR(PROGRAM2_STAFF[[#This Row],[Type]]="Contractor",PROGRAM2_STAFF[[#This Row],[Type]]="SOW"),Reference!O$7,0))</f>
        <v>0</v>
      </c>
      <c r="Y61" s="129">
        <f>SUM(PROGRAM2_STAFF[[#This Row],[Jan-26]:[Dec-26]])</f>
        <v>0</v>
      </c>
      <c r="Z61" s="7">
        <f>PROGRAM2_STAFF[[#This Row],[Rate]]*PROGRAM2_STAFF[[#This Row],[Total Hours]]</f>
        <v>0</v>
      </c>
      <c r="AA61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61" s="24" t="str" cm="1">
        <f t="array" ref="AB61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61" s="24" t="str" cm="1">
        <f t="array" ref="AC61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61" s="24" t="str" cm="1">
        <f t="array" ref="AD61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61" s="24" t="str" cm="1">
        <f t="array" ref="AE61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61" s="24" t="str" cm="1">
        <f t="array" ref="AF61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61" s="24" t="str" cm="1">
        <f t="array" ref="AG61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61" s="24" t="str" cm="1">
        <f t="array" ref="AH61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61" s="24" t="str" cm="1">
        <f t="array" ref="AI61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61" s="24" t="str" cm="1">
        <f t="array" ref="AJ61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61" s="24" t="str" cm="1">
        <f t="array" ref="AK61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61" s="24" t="str" cm="1">
        <f t="array" ref="AL61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62" spans="1:38" x14ac:dyDescent="0.25">
      <c r="A62" s="8" t="str">
        <f t="shared" si="3"/>
        <v>Program 2</v>
      </c>
      <c r="B62"/>
      <c r="C62"/>
      <c r="D62" s="24"/>
      <c r="E62" s="24"/>
      <c r="F62"/>
      <c r="G62"/>
      <c r="H62"/>
      <c r="I62" s="29"/>
      <c r="J62" s="29"/>
      <c r="K62"/>
      <c r="L62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62" s="25">
        <f>IF(PROGRAM2_STAFF[[#This Row],[Type]]="Employee",Reference!D$6,IF(OR(PROGRAM2_STAFF[[#This Row],[Type]]="Contractor",PROGRAM2_STAFF[[#This Row],[Type]]="SOW"),Reference!D$7,0))</f>
        <v>0</v>
      </c>
      <c r="N62" s="25">
        <f>IF(PROGRAM2_STAFF[[#This Row],[Type]]="Employee",Reference!E$6,IF(OR(PROGRAM2_STAFF[[#This Row],[Type]]="Contractor",PROGRAM2_STAFF[[#This Row],[Type]]="SOW"),Reference!E$7,0))</f>
        <v>0</v>
      </c>
      <c r="O62" s="25">
        <f>IF(PROGRAM2_STAFF[[#This Row],[Type]]="Employee",Reference!F$6,IF(OR(PROGRAM2_STAFF[[#This Row],[Type]]="Contractor",PROGRAM2_STAFF[[#This Row],[Type]]="SOW"),Reference!F$7,0))</f>
        <v>0</v>
      </c>
      <c r="P62" s="25">
        <f>IF(PROGRAM2_STAFF[[#This Row],[Type]]="Employee",Reference!G$6,IF(OR(PROGRAM2_STAFF[[#This Row],[Type]]="Contractor",PROGRAM2_STAFF[[#This Row],[Type]]="SOW"),Reference!G$7,0))</f>
        <v>0</v>
      </c>
      <c r="Q62" s="25">
        <f>IF(PROGRAM2_STAFF[[#This Row],[Type]]="Employee",Reference!H$6,IF(OR(PROGRAM2_STAFF[[#This Row],[Type]]="Contractor",PROGRAM2_STAFF[[#This Row],[Type]]="SOW"),Reference!H$7,0))</f>
        <v>0</v>
      </c>
      <c r="R62" s="25">
        <f>IF(PROGRAM2_STAFF[[#This Row],[Type]]="Employee",Reference!I$6,IF(OR(PROGRAM2_STAFF[[#This Row],[Type]]="Contractor",PROGRAM2_STAFF[[#This Row],[Type]]="SOW"),Reference!I$7,0))</f>
        <v>0</v>
      </c>
      <c r="S62" s="25">
        <f>IF(PROGRAM2_STAFF[[#This Row],[Type]]="Employee",Reference!J$6,IF(OR(PROGRAM2_STAFF[[#This Row],[Type]]="Contractor",PROGRAM2_STAFF[[#This Row],[Type]]="SOW"),Reference!J$7,0))</f>
        <v>0</v>
      </c>
      <c r="T62" s="25">
        <f>IF(PROGRAM2_STAFF[[#This Row],[Type]]="Employee",Reference!K$6,IF(OR(PROGRAM2_STAFF[[#This Row],[Type]]="Contractor",PROGRAM2_STAFF[[#This Row],[Type]]="SOW"),Reference!K$7,0))</f>
        <v>0</v>
      </c>
      <c r="U62" s="25">
        <f>IF(PROGRAM2_STAFF[[#This Row],[Type]]="Employee",Reference!L$6,IF(OR(PROGRAM2_STAFF[[#This Row],[Type]]="Contractor",PROGRAM2_STAFF[[#This Row],[Type]]="SOW"),Reference!L$7,0))</f>
        <v>0</v>
      </c>
      <c r="V62" s="25">
        <f>IF(PROGRAM2_STAFF[[#This Row],[Type]]="Employee",Reference!M$6,IF(OR(PROGRAM2_STAFF[[#This Row],[Type]]="Contractor",PROGRAM2_STAFF[[#This Row],[Type]]="SOW"),Reference!M$7,0))</f>
        <v>0</v>
      </c>
      <c r="W62" s="25">
        <f>IF(PROGRAM2_STAFF[[#This Row],[Type]]="Employee",Reference!N$6,IF(OR(PROGRAM2_STAFF[[#This Row],[Type]]="Contractor",PROGRAM2_STAFF[[#This Row],[Type]]="SOW"),Reference!N$7,0))</f>
        <v>0</v>
      </c>
      <c r="X62" s="25">
        <f>IF(PROGRAM2_STAFF[[#This Row],[Type]]="Employee",Reference!O$6,IF(OR(PROGRAM2_STAFF[[#This Row],[Type]]="Contractor",PROGRAM2_STAFF[[#This Row],[Type]]="SOW"),Reference!O$7,0))</f>
        <v>0</v>
      </c>
      <c r="Y62" s="129">
        <f>SUM(PROGRAM2_STAFF[[#This Row],[Jan-26]:[Dec-26]])</f>
        <v>0</v>
      </c>
      <c r="Z62" s="7">
        <f>PROGRAM2_STAFF[[#This Row],[Rate]]*PROGRAM2_STAFF[[#This Row],[Total Hours]]</f>
        <v>0</v>
      </c>
      <c r="AA62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62" s="24" t="str" cm="1">
        <f t="array" ref="AB62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62" s="24" t="str" cm="1">
        <f t="array" ref="AC62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62" s="24" t="str" cm="1">
        <f t="array" ref="AD62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62" s="24" t="str" cm="1">
        <f t="array" ref="AE62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62" s="24" t="str" cm="1">
        <f t="array" ref="AF62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62" s="24" t="str" cm="1">
        <f t="array" ref="AG62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62" s="24" t="str" cm="1">
        <f t="array" ref="AH62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62" s="24" t="str" cm="1">
        <f t="array" ref="AI62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62" s="24" t="str" cm="1">
        <f t="array" ref="AJ62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62" s="24" t="str" cm="1">
        <f t="array" ref="AK62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62" s="24" t="str" cm="1">
        <f t="array" ref="AL62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63" spans="1:38" x14ac:dyDescent="0.25">
      <c r="A63" s="8" t="str">
        <f t="shared" si="3"/>
        <v>Program 2</v>
      </c>
      <c r="B63"/>
      <c r="C63"/>
      <c r="D63" s="24"/>
      <c r="E63" s="24"/>
      <c r="F63"/>
      <c r="G63"/>
      <c r="H63"/>
      <c r="I63" s="29"/>
      <c r="J63" s="29"/>
      <c r="K63"/>
      <c r="L63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63" s="25">
        <f>IF(PROGRAM2_STAFF[[#This Row],[Type]]="Employee",Reference!D$6,IF(OR(PROGRAM2_STAFF[[#This Row],[Type]]="Contractor",PROGRAM2_STAFF[[#This Row],[Type]]="SOW"),Reference!D$7,0))</f>
        <v>0</v>
      </c>
      <c r="N63" s="25">
        <f>IF(PROGRAM2_STAFF[[#This Row],[Type]]="Employee",Reference!E$6,IF(OR(PROGRAM2_STAFF[[#This Row],[Type]]="Contractor",PROGRAM2_STAFF[[#This Row],[Type]]="SOW"),Reference!E$7,0))</f>
        <v>0</v>
      </c>
      <c r="O63" s="25">
        <f>IF(PROGRAM2_STAFF[[#This Row],[Type]]="Employee",Reference!F$6,IF(OR(PROGRAM2_STAFF[[#This Row],[Type]]="Contractor",PROGRAM2_STAFF[[#This Row],[Type]]="SOW"),Reference!F$7,0))</f>
        <v>0</v>
      </c>
      <c r="P63" s="25">
        <f>IF(PROGRAM2_STAFF[[#This Row],[Type]]="Employee",Reference!G$6,IF(OR(PROGRAM2_STAFF[[#This Row],[Type]]="Contractor",PROGRAM2_STAFF[[#This Row],[Type]]="SOW"),Reference!G$7,0))</f>
        <v>0</v>
      </c>
      <c r="Q63" s="25">
        <f>IF(PROGRAM2_STAFF[[#This Row],[Type]]="Employee",Reference!H$6,IF(OR(PROGRAM2_STAFF[[#This Row],[Type]]="Contractor",PROGRAM2_STAFF[[#This Row],[Type]]="SOW"),Reference!H$7,0))</f>
        <v>0</v>
      </c>
      <c r="R63" s="25">
        <f>IF(PROGRAM2_STAFF[[#This Row],[Type]]="Employee",Reference!I$6,IF(OR(PROGRAM2_STAFF[[#This Row],[Type]]="Contractor",PROGRAM2_STAFF[[#This Row],[Type]]="SOW"),Reference!I$7,0))</f>
        <v>0</v>
      </c>
      <c r="S63" s="25">
        <f>IF(PROGRAM2_STAFF[[#This Row],[Type]]="Employee",Reference!J$6,IF(OR(PROGRAM2_STAFF[[#This Row],[Type]]="Contractor",PROGRAM2_STAFF[[#This Row],[Type]]="SOW"),Reference!J$7,0))</f>
        <v>0</v>
      </c>
      <c r="T63" s="25">
        <f>IF(PROGRAM2_STAFF[[#This Row],[Type]]="Employee",Reference!K$6,IF(OR(PROGRAM2_STAFF[[#This Row],[Type]]="Contractor",PROGRAM2_STAFF[[#This Row],[Type]]="SOW"),Reference!K$7,0))</f>
        <v>0</v>
      </c>
      <c r="U63" s="25">
        <f>IF(PROGRAM2_STAFF[[#This Row],[Type]]="Employee",Reference!L$6,IF(OR(PROGRAM2_STAFF[[#This Row],[Type]]="Contractor",PROGRAM2_STAFF[[#This Row],[Type]]="SOW"),Reference!L$7,0))</f>
        <v>0</v>
      </c>
      <c r="V63" s="25">
        <f>IF(PROGRAM2_STAFF[[#This Row],[Type]]="Employee",Reference!M$6,IF(OR(PROGRAM2_STAFF[[#This Row],[Type]]="Contractor",PROGRAM2_STAFF[[#This Row],[Type]]="SOW"),Reference!M$7,0))</f>
        <v>0</v>
      </c>
      <c r="W63" s="25">
        <f>IF(PROGRAM2_STAFF[[#This Row],[Type]]="Employee",Reference!N$6,IF(OR(PROGRAM2_STAFF[[#This Row],[Type]]="Contractor",PROGRAM2_STAFF[[#This Row],[Type]]="SOW"),Reference!N$7,0))</f>
        <v>0</v>
      </c>
      <c r="X63" s="25">
        <f>IF(PROGRAM2_STAFF[[#This Row],[Type]]="Employee",Reference!O$6,IF(OR(PROGRAM2_STAFF[[#This Row],[Type]]="Contractor",PROGRAM2_STAFF[[#This Row],[Type]]="SOW"),Reference!O$7,0))</f>
        <v>0</v>
      </c>
      <c r="Y63" s="129">
        <f>SUM(PROGRAM2_STAFF[[#This Row],[Jan-26]:[Dec-26]])</f>
        <v>0</v>
      </c>
      <c r="Z63" s="7">
        <f>PROGRAM2_STAFF[[#This Row],[Rate]]*PROGRAM2_STAFF[[#This Row],[Total Hours]]</f>
        <v>0</v>
      </c>
      <c r="AA63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63" s="24" t="str" cm="1">
        <f t="array" ref="AB63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63" s="24" t="str" cm="1">
        <f t="array" ref="AC63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63" s="24" t="str" cm="1">
        <f t="array" ref="AD63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63" s="24" t="str" cm="1">
        <f t="array" ref="AE63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63" s="24" t="str" cm="1">
        <f t="array" ref="AF63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63" s="24" t="str" cm="1">
        <f t="array" ref="AG63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63" s="24" t="str" cm="1">
        <f t="array" ref="AH63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63" s="24" t="str" cm="1">
        <f t="array" ref="AI63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63" s="24" t="str" cm="1">
        <f t="array" ref="AJ63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63" s="24" t="str" cm="1">
        <f t="array" ref="AK63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63" s="24" t="str" cm="1">
        <f t="array" ref="AL63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64" spans="1:38" x14ac:dyDescent="0.25">
      <c r="A64" s="8" t="str">
        <f t="shared" si="3"/>
        <v>Program 2</v>
      </c>
      <c r="B64"/>
      <c r="C64"/>
      <c r="D64" s="24"/>
      <c r="E64" s="24"/>
      <c r="F64"/>
      <c r="G64"/>
      <c r="H64"/>
      <c r="I64" s="29"/>
      <c r="J64" s="29"/>
      <c r="K64"/>
      <c r="L64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64" s="25">
        <f>IF(PROGRAM2_STAFF[[#This Row],[Type]]="Employee",Reference!D$6,IF(OR(PROGRAM2_STAFF[[#This Row],[Type]]="Contractor",PROGRAM2_STAFF[[#This Row],[Type]]="SOW"),Reference!D$7,0))</f>
        <v>0</v>
      </c>
      <c r="N64" s="25">
        <f>IF(PROGRAM2_STAFF[[#This Row],[Type]]="Employee",Reference!E$6,IF(OR(PROGRAM2_STAFF[[#This Row],[Type]]="Contractor",PROGRAM2_STAFF[[#This Row],[Type]]="SOW"),Reference!E$7,0))</f>
        <v>0</v>
      </c>
      <c r="O64" s="25">
        <f>IF(PROGRAM2_STAFF[[#This Row],[Type]]="Employee",Reference!F$6,IF(OR(PROGRAM2_STAFF[[#This Row],[Type]]="Contractor",PROGRAM2_STAFF[[#This Row],[Type]]="SOW"),Reference!F$7,0))</f>
        <v>0</v>
      </c>
      <c r="P64" s="25">
        <f>IF(PROGRAM2_STAFF[[#This Row],[Type]]="Employee",Reference!G$6,IF(OR(PROGRAM2_STAFF[[#This Row],[Type]]="Contractor",PROGRAM2_STAFF[[#This Row],[Type]]="SOW"),Reference!G$7,0))</f>
        <v>0</v>
      </c>
      <c r="Q64" s="25">
        <f>IF(PROGRAM2_STAFF[[#This Row],[Type]]="Employee",Reference!H$6,IF(OR(PROGRAM2_STAFF[[#This Row],[Type]]="Contractor",PROGRAM2_STAFF[[#This Row],[Type]]="SOW"),Reference!H$7,0))</f>
        <v>0</v>
      </c>
      <c r="R64" s="25">
        <f>IF(PROGRAM2_STAFF[[#This Row],[Type]]="Employee",Reference!I$6,IF(OR(PROGRAM2_STAFF[[#This Row],[Type]]="Contractor",PROGRAM2_STAFF[[#This Row],[Type]]="SOW"),Reference!I$7,0))</f>
        <v>0</v>
      </c>
      <c r="S64" s="25">
        <f>IF(PROGRAM2_STAFF[[#This Row],[Type]]="Employee",Reference!J$6,IF(OR(PROGRAM2_STAFF[[#This Row],[Type]]="Contractor",PROGRAM2_STAFF[[#This Row],[Type]]="SOW"),Reference!J$7,0))</f>
        <v>0</v>
      </c>
      <c r="T64" s="25">
        <f>IF(PROGRAM2_STAFF[[#This Row],[Type]]="Employee",Reference!K$6,IF(OR(PROGRAM2_STAFF[[#This Row],[Type]]="Contractor",PROGRAM2_STAFF[[#This Row],[Type]]="SOW"),Reference!K$7,0))</f>
        <v>0</v>
      </c>
      <c r="U64" s="25">
        <f>IF(PROGRAM2_STAFF[[#This Row],[Type]]="Employee",Reference!L$6,IF(OR(PROGRAM2_STAFF[[#This Row],[Type]]="Contractor",PROGRAM2_STAFF[[#This Row],[Type]]="SOW"),Reference!L$7,0))</f>
        <v>0</v>
      </c>
      <c r="V64" s="25">
        <f>IF(PROGRAM2_STAFF[[#This Row],[Type]]="Employee",Reference!M$6,IF(OR(PROGRAM2_STAFF[[#This Row],[Type]]="Contractor",PROGRAM2_STAFF[[#This Row],[Type]]="SOW"),Reference!M$7,0))</f>
        <v>0</v>
      </c>
      <c r="W64" s="25">
        <f>IF(PROGRAM2_STAFF[[#This Row],[Type]]="Employee",Reference!N$6,IF(OR(PROGRAM2_STAFF[[#This Row],[Type]]="Contractor",PROGRAM2_STAFF[[#This Row],[Type]]="SOW"),Reference!N$7,0))</f>
        <v>0</v>
      </c>
      <c r="X64" s="25">
        <f>IF(PROGRAM2_STAFF[[#This Row],[Type]]="Employee",Reference!O$6,IF(OR(PROGRAM2_STAFF[[#This Row],[Type]]="Contractor",PROGRAM2_STAFF[[#This Row],[Type]]="SOW"),Reference!O$7,0))</f>
        <v>0</v>
      </c>
      <c r="Y64" s="129">
        <f>SUM(PROGRAM2_STAFF[[#This Row],[Jan-26]:[Dec-26]])</f>
        <v>0</v>
      </c>
      <c r="Z64" s="7">
        <f>PROGRAM2_STAFF[[#This Row],[Rate]]*PROGRAM2_STAFF[[#This Row],[Total Hours]]</f>
        <v>0</v>
      </c>
      <c r="AA64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64" s="24" t="str" cm="1">
        <f t="array" ref="AB64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64" s="24" t="str" cm="1">
        <f t="array" ref="AC64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64" s="24" t="str" cm="1">
        <f t="array" ref="AD64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64" s="24" t="str" cm="1">
        <f t="array" ref="AE64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64" s="24" t="str" cm="1">
        <f t="array" ref="AF64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64" s="24" t="str" cm="1">
        <f t="array" ref="AG64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64" s="24" t="str" cm="1">
        <f t="array" ref="AH64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64" s="24" t="str" cm="1">
        <f t="array" ref="AI64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64" s="24" t="str" cm="1">
        <f t="array" ref="AJ64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64" s="24" t="str" cm="1">
        <f t="array" ref="AK64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64" s="24" t="str" cm="1">
        <f t="array" ref="AL64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65" spans="1:38" x14ac:dyDescent="0.25">
      <c r="A65" s="8" t="str">
        <f t="shared" si="3"/>
        <v>Program 2</v>
      </c>
      <c r="B65"/>
      <c r="C65"/>
      <c r="D65" s="24"/>
      <c r="E65" s="24"/>
      <c r="F65"/>
      <c r="G65"/>
      <c r="H65"/>
      <c r="I65" s="29"/>
      <c r="J65" s="29"/>
      <c r="K65"/>
      <c r="L65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65" s="25">
        <f>IF(PROGRAM2_STAFF[[#This Row],[Type]]="Employee",Reference!D$6,IF(OR(PROGRAM2_STAFF[[#This Row],[Type]]="Contractor",PROGRAM2_STAFF[[#This Row],[Type]]="SOW"),Reference!D$7,0))</f>
        <v>0</v>
      </c>
      <c r="N65" s="25">
        <f>IF(PROGRAM2_STAFF[[#This Row],[Type]]="Employee",Reference!E$6,IF(OR(PROGRAM2_STAFF[[#This Row],[Type]]="Contractor",PROGRAM2_STAFF[[#This Row],[Type]]="SOW"),Reference!E$7,0))</f>
        <v>0</v>
      </c>
      <c r="O65" s="25">
        <f>IF(PROGRAM2_STAFF[[#This Row],[Type]]="Employee",Reference!F$6,IF(OR(PROGRAM2_STAFF[[#This Row],[Type]]="Contractor",PROGRAM2_STAFF[[#This Row],[Type]]="SOW"),Reference!F$7,0))</f>
        <v>0</v>
      </c>
      <c r="P65" s="25">
        <f>IF(PROGRAM2_STAFF[[#This Row],[Type]]="Employee",Reference!G$6,IF(OR(PROGRAM2_STAFF[[#This Row],[Type]]="Contractor",PROGRAM2_STAFF[[#This Row],[Type]]="SOW"),Reference!G$7,0))</f>
        <v>0</v>
      </c>
      <c r="Q65" s="25">
        <f>IF(PROGRAM2_STAFF[[#This Row],[Type]]="Employee",Reference!H$6,IF(OR(PROGRAM2_STAFF[[#This Row],[Type]]="Contractor",PROGRAM2_STAFF[[#This Row],[Type]]="SOW"),Reference!H$7,0))</f>
        <v>0</v>
      </c>
      <c r="R65" s="25">
        <f>IF(PROGRAM2_STAFF[[#This Row],[Type]]="Employee",Reference!I$6,IF(OR(PROGRAM2_STAFF[[#This Row],[Type]]="Contractor",PROGRAM2_STAFF[[#This Row],[Type]]="SOW"),Reference!I$7,0))</f>
        <v>0</v>
      </c>
      <c r="S65" s="25">
        <f>IF(PROGRAM2_STAFF[[#This Row],[Type]]="Employee",Reference!J$6,IF(OR(PROGRAM2_STAFF[[#This Row],[Type]]="Contractor",PROGRAM2_STAFF[[#This Row],[Type]]="SOW"),Reference!J$7,0))</f>
        <v>0</v>
      </c>
      <c r="T65" s="25">
        <f>IF(PROGRAM2_STAFF[[#This Row],[Type]]="Employee",Reference!K$6,IF(OR(PROGRAM2_STAFF[[#This Row],[Type]]="Contractor",PROGRAM2_STAFF[[#This Row],[Type]]="SOW"),Reference!K$7,0))</f>
        <v>0</v>
      </c>
      <c r="U65" s="25">
        <f>IF(PROGRAM2_STAFF[[#This Row],[Type]]="Employee",Reference!L$6,IF(OR(PROGRAM2_STAFF[[#This Row],[Type]]="Contractor",PROGRAM2_STAFF[[#This Row],[Type]]="SOW"),Reference!L$7,0))</f>
        <v>0</v>
      </c>
      <c r="V65" s="25">
        <f>IF(PROGRAM2_STAFF[[#This Row],[Type]]="Employee",Reference!M$6,IF(OR(PROGRAM2_STAFF[[#This Row],[Type]]="Contractor",PROGRAM2_STAFF[[#This Row],[Type]]="SOW"),Reference!M$7,0))</f>
        <v>0</v>
      </c>
      <c r="W65" s="25">
        <f>IF(PROGRAM2_STAFF[[#This Row],[Type]]="Employee",Reference!N$6,IF(OR(PROGRAM2_STAFF[[#This Row],[Type]]="Contractor",PROGRAM2_STAFF[[#This Row],[Type]]="SOW"),Reference!N$7,0))</f>
        <v>0</v>
      </c>
      <c r="X65" s="25">
        <f>IF(PROGRAM2_STAFF[[#This Row],[Type]]="Employee",Reference!O$6,IF(OR(PROGRAM2_STAFF[[#This Row],[Type]]="Contractor",PROGRAM2_STAFF[[#This Row],[Type]]="SOW"),Reference!O$7,0))</f>
        <v>0</v>
      </c>
      <c r="Y65" s="129">
        <f>SUM(PROGRAM2_STAFF[[#This Row],[Jan-26]:[Dec-26]])</f>
        <v>0</v>
      </c>
      <c r="Z65" s="7">
        <f>PROGRAM2_STAFF[[#This Row],[Rate]]*PROGRAM2_STAFF[[#This Row],[Total Hours]]</f>
        <v>0</v>
      </c>
      <c r="AA65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65" s="24" t="str" cm="1">
        <f t="array" ref="AB65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65" s="24" t="str" cm="1">
        <f t="array" ref="AC65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65" s="24" t="str" cm="1">
        <f t="array" ref="AD65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65" s="24" t="str" cm="1">
        <f t="array" ref="AE65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65" s="24" t="str" cm="1">
        <f t="array" ref="AF65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65" s="24" t="str" cm="1">
        <f t="array" ref="AG65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65" s="24" t="str" cm="1">
        <f t="array" ref="AH65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65" s="24" t="str" cm="1">
        <f t="array" ref="AI65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65" s="24" t="str" cm="1">
        <f t="array" ref="AJ65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65" s="24" t="str" cm="1">
        <f t="array" ref="AK65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65" s="24" t="str" cm="1">
        <f t="array" ref="AL65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66" spans="1:38" x14ac:dyDescent="0.25">
      <c r="A66" s="8" t="str">
        <f t="shared" si="3"/>
        <v>Program 2</v>
      </c>
      <c r="B66"/>
      <c r="C66"/>
      <c r="D66" s="24"/>
      <c r="E66" s="24"/>
      <c r="F66"/>
      <c r="G66"/>
      <c r="H66"/>
      <c r="I66" s="30"/>
      <c r="J66" s="29"/>
      <c r="K66"/>
      <c r="L66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66" s="25">
        <f>IF(PROGRAM2_STAFF[[#This Row],[Type]]="Employee",Reference!D$6,IF(OR(PROGRAM2_STAFF[[#This Row],[Type]]="Contractor",PROGRAM2_STAFF[[#This Row],[Type]]="SOW"),Reference!D$7,0))</f>
        <v>0</v>
      </c>
      <c r="N66" s="25">
        <f>IF(PROGRAM2_STAFF[[#This Row],[Type]]="Employee",Reference!E$6,IF(OR(PROGRAM2_STAFF[[#This Row],[Type]]="Contractor",PROGRAM2_STAFF[[#This Row],[Type]]="SOW"),Reference!E$7,0))</f>
        <v>0</v>
      </c>
      <c r="O66" s="25">
        <f>IF(PROGRAM2_STAFF[[#This Row],[Type]]="Employee",Reference!F$6,IF(OR(PROGRAM2_STAFF[[#This Row],[Type]]="Contractor",PROGRAM2_STAFF[[#This Row],[Type]]="SOW"),Reference!F$7,0))</f>
        <v>0</v>
      </c>
      <c r="P66" s="25">
        <f>IF(PROGRAM2_STAFF[[#This Row],[Type]]="Employee",Reference!G$6,IF(OR(PROGRAM2_STAFF[[#This Row],[Type]]="Contractor",PROGRAM2_STAFF[[#This Row],[Type]]="SOW"),Reference!G$7,0))</f>
        <v>0</v>
      </c>
      <c r="Q66" s="25">
        <f>IF(PROGRAM2_STAFF[[#This Row],[Type]]="Employee",Reference!H$6,IF(OR(PROGRAM2_STAFF[[#This Row],[Type]]="Contractor",PROGRAM2_STAFF[[#This Row],[Type]]="SOW"),Reference!H$7,0))</f>
        <v>0</v>
      </c>
      <c r="R66" s="25">
        <f>IF(PROGRAM2_STAFF[[#This Row],[Type]]="Employee",Reference!I$6,IF(OR(PROGRAM2_STAFF[[#This Row],[Type]]="Contractor",PROGRAM2_STAFF[[#This Row],[Type]]="SOW"),Reference!I$7,0))</f>
        <v>0</v>
      </c>
      <c r="S66" s="25">
        <f>IF(PROGRAM2_STAFF[[#This Row],[Type]]="Employee",Reference!J$6,IF(OR(PROGRAM2_STAFF[[#This Row],[Type]]="Contractor",PROGRAM2_STAFF[[#This Row],[Type]]="SOW"),Reference!J$7,0))</f>
        <v>0</v>
      </c>
      <c r="T66" s="25">
        <f>IF(PROGRAM2_STAFF[[#This Row],[Type]]="Employee",Reference!K$6,IF(OR(PROGRAM2_STAFF[[#This Row],[Type]]="Contractor",PROGRAM2_STAFF[[#This Row],[Type]]="SOW"),Reference!K$7,0))</f>
        <v>0</v>
      </c>
      <c r="U66" s="25">
        <f>IF(PROGRAM2_STAFF[[#This Row],[Type]]="Employee",Reference!L$6,IF(OR(PROGRAM2_STAFF[[#This Row],[Type]]="Contractor",PROGRAM2_STAFF[[#This Row],[Type]]="SOW"),Reference!L$7,0))</f>
        <v>0</v>
      </c>
      <c r="V66" s="25">
        <f>IF(PROGRAM2_STAFF[[#This Row],[Type]]="Employee",Reference!M$6,IF(OR(PROGRAM2_STAFF[[#This Row],[Type]]="Contractor",PROGRAM2_STAFF[[#This Row],[Type]]="SOW"),Reference!M$7,0))</f>
        <v>0</v>
      </c>
      <c r="W66" s="25">
        <f>IF(PROGRAM2_STAFF[[#This Row],[Type]]="Employee",Reference!N$6,IF(OR(PROGRAM2_STAFF[[#This Row],[Type]]="Contractor",PROGRAM2_STAFF[[#This Row],[Type]]="SOW"),Reference!N$7,0))</f>
        <v>0</v>
      </c>
      <c r="X66" s="25">
        <f>IF(PROGRAM2_STAFF[[#This Row],[Type]]="Employee",Reference!O$6,IF(OR(PROGRAM2_STAFF[[#This Row],[Type]]="Contractor",PROGRAM2_STAFF[[#This Row],[Type]]="SOW"),Reference!O$7,0))</f>
        <v>0</v>
      </c>
      <c r="Y66" s="129">
        <f>SUM(PROGRAM2_STAFF[[#This Row],[Jan-26]:[Dec-26]])</f>
        <v>0</v>
      </c>
      <c r="Z66" s="7">
        <f>PROGRAM2_STAFF[[#This Row],[Rate]]*PROGRAM2_STAFF[[#This Row],[Total Hours]]</f>
        <v>0</v>
      </c>
      <c r="AA66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66" s="24" t="str" cm="1">
        <f t="array" ref="AB66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66" s="24" t="str" cm="1">
        <f t="array" ref="AC66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66" s="24" t="str" cm="1">
        <f t="array" ref="AD66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66" s="24" t="str" cm="1">
        <f t="array" ref="AE66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66" s="24" t="str" cm="1">
        <f t="array" ref="AF66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66" s="24" t="str" cm="1">
        <f t="array" ref="AG66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66" s="24" t="str" cm="1">
        <f t="array" ref="AH66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66" s="24" t="str" cm="1">
        <f t="array" ref="AI66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66" s="24" t="str" cm="1">
        <f t="array" ref="AJ66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66" s="24" t="str" cm="1">
        <f t="array" ref="AK66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66" s="24" t="str" cm="1">
        <f t="array" ref="AL66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67" spans="1:38" x14ac:dyDescent="0.25">
      <c r="A67" s="8" t="str">
        <f t="shared" si="3"/>
        <v>Program 2</v>
      </c>
      <c r="B67"/>
      <c r="C67"/>
      <c r="D67" s="24"/>
      <c r="E67" s="24"/>
      <c r="F67"/>
      <c r="G67"/>
      <c r="H67"/>
      <c r="I67" s="30"/>
      <c r="J67" s="29"/>
      <c r="K67"/>
      <c r="L67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67" s="25">
        <f>IF(PROGRAM2_STAFF[[#This Row],[Type]]="Employee",Reference!D$6,IF(OR(PROGRAM2_STAFF[[#This Row],[Type]]="Contractor",PROGRAM2_STAFF[[#This Row],[Type]]="SOW"),Reference!D$7,0))</f>
        <v>0</v>
      </c>
      <c r="N67" s="25">
        <f>IF(PROGRAM2_STAFF[[#This Row],[Type]]="Employee",Reference!E$6,IF(OR(PROGRAM2_STAFF[[#This Row],[Type]]="Contractor",PROGRAM2_STAFF[[#This Row],[Type]]="SOW"),Reference!E$7,0))</f>
        <v>0</v>
      </c>
      <c r="O67" s="25">
        <f>IF(PROGRAM2_STAFF[[#This Row],[Type]]="Employee",Reference!F$6,IF(OR(PROGRAM2_STAFF[[#This Row],[Type]]="Contractor",PROGRAM2_STAFF[[#This Row],[Type]]="SOW"),Reference!F$7,0))</f>
        <v>0</v>
      </c>
      <c r="P67" s="25">
        <f>IF(PROGRAM2_STAFF[[#This Row],[Type]]="Employee",Reference!G$6,IF(OR(PROGRAM2_STAFF[[#This Row],[Type]]="Contractor",PROGRAM2_STAFF[[#This Row],[Type]]="SOW"),Reference!G$7,0))</f>
        <v>0</v>
      </c>
      <c r="Q67" s="25">
        <f>IF(PROGRAM2_STAFF[[#This Row],[Type]]="Employee",Reference!H$6,IF(OR(PROGRAM2_STAFF[[#This Row],[Type]]="Contractor",PROGRAM2_STAFF[[#This Row],[Type]]="SOW"),Reference!H$7,0))</f>
        <v>0</v>
      </c>
      <c r="R67" s="25">
        <f>IF(PROGRAM2_STAFF[[#This Row],[Type]]="Employee",Reference!I$6,IF(OR(PROGRAM2_STAFF[[#This Row],[Type]]="Contractor",PROGRAM2_STAFF[[#This Row],[Type]]="SOW"),Reference!I$7,0))</f>
        <v>0</v>
      </c>
      <c r="S67" s="25">
        <f>IF(PROGRAM2_STAFF[[#This Row],[Type]]="Employee",Reference!J$6,IF(OR(PROGRAM2_STAFF[[#This Row],[Type]]="Contractor",PROGRAM2_STAFF[[#This Row],[Type]]="SOW"),Reference!J$7,0))</f>
        <v>0</v>
      </c>
      <c r="T67" s="25">
        <f>IF(PROGRAM2_STAFF[[#This Row],[Type]]="Employee",Reference!K$6,IF(OR(PROGRAM2_STAFF[[#This Row],[Type]]="Contractor",PROGRAM2_STAFF[[#This Row],[Type]]="SOW"),Reference!K$7,0))</f>
        <v>0</v>
      </c>
      <c r="U67" s="25">
        <f>IF(PROGRAM2_STAFF[[#This Row],[Type]]="Employee",Reference!L$6,IF(OR(PROGRAM2_STAFF[[#This Row],[Type]]="Contractor",PROGRAM2_STAFF[[#This Row],[Type]]="SOW"),Reference!L$7,0))</f>
        <v>0</v>
      </c>
      <c r="V67" s="25">
        <f>IF(PROGRAM2_STAFF[[#This Row],[Type]]="Employee",Reference!M$6,IF(OR(PROGRAM2_STAFF[[#This Row],[Type]]="Contractor",PROGRAM2_STAFF[[#This Row],[Type]]="SOW"),Reference!M$7,0))</f>
        <v>0</v>
      </c>
      <c r="W67" s="25">
        <f>IF(PROGRAM2_STAFF[[#This Row],[Type]]="Employee",Reference!N$6,IF(OR(PROGRAM2_STAFF[[#This Row],[Type]]="Contractor",PROGRAM2_STAFF[[#This Row],[Type]]="SOW"),Reference!N$7,0))</f>
        <v>0</v>
      </c>
      <c r="X67" s="25">
        <f>IF(PROGRAM2_STAFF[[#This Row],[Type]]="Employee",Reference!O$6,IF(OR(PROGRAM2_STAFF[[#This Row],[Type]]="Contractor",PROGRAM2_STAFF[[#This Row],[Type]]="SOW"),Reference!O$7,0))</f>
        <v>0</v>
      </c>
      <c r="Y67" s="129">
        <f>SUM(PROGRAM2_STAFF[[#This Row],[Jan-26]:[Dec-26]])</f>
        <v>0</v>
      </c>
      <c r="Z67" s="7">
        <f>PROGRAM2_STAFF[[#This Row],[Rate]]*PROGRAM2_STAFF[[#This Row],[Total Hours]]</f>
        <v>0</v>
      </c>
      <c r="AA67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67" s="24" t="str" cm="1">
        <f t="array" ref="AB67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67" s="24" t="str" cm="1">
        <f t="array" ref="AC67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67" s="24" t="str" cm="1">
        <f t="array" ref="AD67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67" s="24" t="str" cm="1">
        <f t="array" ref="AE67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67" s="24" t="str" cm="1">
        <f t="array" ref="AF67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67" s="24" t="str" cm="1">
        <f t="array" ref="AG67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67" s="24" t="str" cm="1">
        <f t="array" ref="AH67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67" s="24" t="str" cm="1">
        <f t="array" ref="AI67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67" s="24" t="str" cm="1">
        <f t="array" ref="AJ67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67" s="24" t="str" cm="1">
        <f t="array" ref="AK67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67" s="24" t="str" cm="1">
        <f t="array" ref="AL67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68" spans="1:38" x14ac:dyDescent="0.25">
      <c r="A68" s="8" t="str">
        <f t="shared" si="3"/>
        <v>Program 2</v>
      </c>
      <c r="B68"/>
      <c r="C68"/>
      <c r="D68" s="24"/>
      <c r="E68" s="24"/>
      <c r="F68"/>
      <c r="G68"/>
      <c r="H68"/>
      <c r="I68" s="30"/>
      <c r="J68" s="29"/>
      <c r="K68"/>
      <c r="L68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68" s="25">
        <f>IF(PROGRAM2_STAFF[[#This Row],[Type]]="Employee",Reference!D$6,IF(OR(PROGRAM2_STAFF[[#This Row],[Type]]="Contractor",PROGRAM2_STAFF[[#This Row],[Type]]="SOW"),Reference!D$7,0))</f>
        <v>0</v>
      </c>
      <c r="N68" s="25">
        <f>IF(PROGRAM2_STAFF[[#This Row],[Type]]="Employee",Reference!E$6,IF(OR(PROGRAM2_STAFF[[#This Row],[Type]]="Contractor",PROGRAM2_STAFF[[#This Row],[Type]]="SOW"),Reference!E$7,0))</f>
        <v>0</v>
      </c>
      <c r="O68" s="25">
        <f>IF(PROGRAM2_STAFF[[#This Row],[Type]]="Employee",Reference!F$6,IF(OR(PROGRAM2_STAFF[[#This Row],[Type]]="Contractor",PROGRAM2_STAFF[[#This Row],[Type]]="SOW"),Reference!F$7,0))</f>
        <v>0</v>
      </c>
      <c r="P68" s="25">
        <f>IF(PROGRAM2_STAFF[[#This Row],[Type]]="Employee",Reference!G$6,IF(OR(PROGRAM2_STAFF[[#This Row],[Type]]="Contractor",PROGRAM2_STAFF[[#This Row],[Type]]="SOW"),Reference!G$7,0))</f>
        <v>0</v>
      </c>
      <c r="Q68" s="25">
        <f>IF(PROGRAM2_STAFF[[#This Row],[Type]]="Employee",Reference!H$6,IF(OR(PROGRAM2_STAFF[[#This Row],[Type]]="Contractor",PROGRAM2_STAFF[[#This Row],[Type]]="SOW"),Reference!H$7,0))</f>
        <v>0</v>
      </c>
      <c r="R68" s="25">
        <f>IF(PROGRAM2_STAFF[[#This Row],[Type]]="Employee",Reference!I$6,IF(OR(PROGRAM2_STAFF[[#This Row],[Type]]="Contractor",PROGRAM2_STAFF[[#This Row],[Type]]="SOW"),Reference!I$7,0))</f>
        <v>0</v>
      </c>
      <c r="S68" s="25">
        <f>IF(PROGRAM2_STAFF[[#This Row],[Type]]="Employee",Reference!J$6,IF(OR(PROGRAM2_STAFF[[#This Row],[Type]]="Contractor",PROGRAM2_STAFF[[#This Row],[Type]]="SOW"),Reference!J$7,0))</f>
        <v>0</v>
      </c>
      <c r="T68" s="25">
        <f>IF(PROGRAM2_STAFF[[#This Row],[Type]]="Employee",Reference!K$6,IF(OR(PROGRAM2_STAFF[[#This Row],[Type]]="Contractor",PROGRAM2_STAFF[[#This Row],[Type]]="SOW"),Reference!K$7,0))</f>
        <v>0</v>
      </c>
      <c r="U68" s="25">
        <f>IF(PROGRAM2_STAFF[[#This Row],[Type]]="Employee",Reference!L$6,IF(OR(PROGRAM2_STAFF[[#This Row],[Type]]="Contractor",PROGRAM2_STAFF[[#This Row],[Type]]="SOW"),Reference!L$7,0))</f>
        <v>0</v>
      </c>
      <c r="V68" s="25">
        <f>IF(PROGRAM2_STAFF[[#This Row],[Type]]="Employee",Reference!M$6,IF(OR(PROGRAM2_STAFF[[#This Row],[Type]]="Contractor",PROGRAM2_STAFF[[#This Row],[Type]]="SOW"),Reference!M$7,0))</f>
        <v>0</v>
      </c>
      <c r="W68" s="25">
        <f>IF(PROGRAM2_STAFF[[#This Row],[Type]]="Employee",Reference!N$6,IF(OR(PROGRAM2_STAFF[[#This Row],[Type]]="Contractor",PROGRAM2_STAFF[[#This Row],[Type]]="SOW"),Reference!N$7,0))</f>
        <v>0</v>
      </c>
      <c r="X68" s="25">
        <f>IF(PROGRAM2_STAFF[[#This Row],[Type]]="Employee",Reference!O$6,IF(OR(PROGRAM2_STAFF[[#This Row],[Type]]="Contractor",PROGRAM2_STAFF[[#This Row],[Type]]="SOW"),Reference!O$7,0))</f>
        <v>0</v>
      </c>
      <c r="Y68" s="129">
        <f>SUM(PROGRAM2_STAFF[[#This Row],[Jan-26]:[Dec-26]])</f>
        <v>0</v>
      </c>
      <c r="Z68" s="7">
        <f>PROGRAM2_STAFF[[#This Row],[Rate]]*PROGRAM2_STAFF[[#This Row],[Total Hours]]</f>
        <v>0</v>
      </c>
      <c r="AA68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68" s="24" t="str" cm="1">
        <f t="array" ref="AB68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68" s="24" t="str" cm="1">
        <f t="array" ref="AC68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68" s="24" t="str" cm="1">
        <f t="array" ref="AD68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68" s="24" t="str" cm="1">
        <f t="array" ref="AE68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68" s="24" t="str" cm="1">
        <f t="array" ref="AF68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68" s="24" t="str" cm="1">
        <f t="array" ref="AG68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68" s="24" t="str" cm="1">
        <f t="array" ref="AH68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68" s="24" t="str" cm="1">
        <f t="array" ref="AI68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68" s="24" t="str" cm="1">
        <f t="array" ref="AJ68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68" s="24" t="str" cm="1">
        <f t="array" ref="AK68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68" s="24" t="str" cm="1">
        <f t="array" ref="AL68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69" spans="1:38" x14ac:dyDescent="0.25">
      <c r="A69" s="8" t="str">
        <f t="shared" si="3"/>
        <v>Program 2</v>
      </c>
      <c r="B69"/>
      <c r="C69"/>
      <c r="D69" s="24"/>
      <c r="E69" s="24"/>
      <c r="F69"/>
      <c r="G69"/>
      <c r="H69"/>
      <c r="I69" s="30"/>
      <c r="J69" s="29"/>
      <c r="K69"/>
      <c r="L69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69" s="25">
        <f>IF(PROGRAM2_STAFF[[#This Row],[Type]]="Employee",Reference!D$6,IF(OR(PROGRAM2_STAFF[[#This Row],[Type]]="Contractor",PROGRAM2_STAFF[[#This Row],[Type]]="SOW"),Reference!D$7,0))</f>
        <v>0</v>
      </c>
      <c r="N69" s="25">
        <f>IF(PROGRAM2_STAFF[[#This Row],[Type]]="Employee",Reference!E$6,IF(OR(PROGRAM2_STAFF[[#This Row],[Type]]="Contractor",PROGRAM2_STAFF[[#This Row],[Type]]="SOW"),Reference!E$7,0))</f>
        <v>0</v>
      </c>
      <c r="O69" s="25">
        <f>IF(PROGRAM2_STAFF[[#This Row],[Type]]="Employee",Reference!F$6,IF(OR(PROGRAM2_STAFF[[#This Row],[Type]]="Contractor",PROGRAM2_STAFF[[#This Row],[Type]]="SOW"),Reference!F$7,0))</f>
        <v>0</v>
      </c>
      <c r="P69" s="25">
        <f>IF(PROGRAM2_STAFF[[#This Row],[Type]]="Employee",Reference!G$6,IF(OR(PROGRAM2_STAFF[[#This Row],[Type]]="Contractor",PROGRAM2_STAFF[[#This Row],[Type]]="SOW"),Reference!G$7,0))</f>
        <v>0</v>
      </c>
      <c r="Q69" s="25">
        <f>IF(PROGRAM2_STAFF[[#This Row],[Type]]="Employee",Reference!H$6,IF(OR(PROGRAM2_STAFF[[#This Row],[Type]]="Contractor",PROGRAM2_STAFF[[#This Row],[Type]]="SOW"),Reference!H$7,0))</f>
        <v>0</v>
      </c>
      <c r="R69" s="25">
        <f>IF(PROGRAM2_STAFF[[#This Row],[Type]]="Employee",Reference!I$6,IF(OR(PROGRAM2_STAFF[[#This Row],[Type]]="Contractor",PROGRAM2_STAFF[[#This Row],[Type]]="SOW"),Reference!I$7,0))</f>
        <v>0</v>
      </c>
      <c r="S69" s="25">
        <f>IF(PROGRAM2_STAFF[[#This Row],[Type]]="Employee",Reference!J$6,IF(OR(PROGRAM2_STAFF[[#This Row],[Type]]="Contractor",PROGRAM2_STAFF[[#This Row],[Type]]="SOW"),Reference!J$7,0))</f>
        <v>0</v>
      </c>
      <c r="T69" s="25">
        <f>IF(PROGRAM2_STAFF[[#This Row],[Type]]="Employee",Reference!K$6,IF(OR(PROGRAM2_STAFF[[#This Row],[Type]]="Contractor",PROGRAM2_STAFF[[#This Row],[Type]]="SOW"),Reference!K$7,0))</f>
        <v>0</v>
      </c>
      <c r="U69" s="25">
        <f>IF(PROGRAM2_STAFF[[#This Row],[Type]]="Employee",Reference!L$6,IF(OR(PROGRAM2_STAFF[[#This Row],[Type]]="Contractor",PROGRAM2_STAFF[[#This Row],[Type]]="SOW"),Reference!L$7,0))</f>
        <v>0</v>
      </c>
      <c r="V69" s="25">
        <f>IF(PROGRAM2_STAFF[[#This Row],[Type]]="Employee",Reference!M$6,IF(OR(PROGRAM2_STAFF[[#This Row],[Type]]="Contractor",PROGRAM2_STAFF[[#This Row],[Type]]="SOW"),Reference!M$7,0))</f>
        <v>0</v>
      </c>
      <c r="W69" s="25">
        <f>IF(PROGRAM2_STAFF[[#This Row],[Type]]="Employee",Reference!N$6,IF(OR(PROGRAM2_STAFF[[#This Row],[Type]]="Contractor",PROGRAM2_STAFF[[#This Row],[Type]]="SOW"),Reference!N$7,0))</f>
        <v>0</v>
      </c>
      <c r="X69" s="25">
        <f>IF(PROGRAM2_STAFF[[#This Row],[Type]]="Employee",Reference!O$6,IF(OR(PROGRAM2_STAFF[[#This Row],[Type]]="Contractor",PROGRAM2_STAFF[[#This Row],[Type]]="SOW"),Reference!O$7,0))</f>
        <v>0</v>
      </c>
      <c r="Y69" s="129">
        <f>SUM(PROGRAM2_STAFF[[#This Row],[Jan-26]:[Dec-26]])</f>
        <v>0</v>
      </c>
      <c r="Z69" s="7">
        <f>PROGRAM2_STAFF[[#This Row],[Rate]]*PROGRAM2_STAFF[[#This Row],[Total Hours]]</f>
        <v>0</v>
      </c>
      <c r="AA69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69" s="24" t="str" cm="1">
        <f t="array" ref="AB69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69" s="24" t="str" cm="1">
        <f t="array" ref="AC69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69" s="24" t="str" cm="1">
        <f t="array" ref="AD69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69" s="24" t="str" cm="1">
        <f t="array" ref="AE69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69" s="24" t="str" cm="1">
        <f t="array" ref="AF69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69" s="24" t="str" cm="1">
        <f t="array" ref="AG69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69" s="24" t="str" cm="1">
        <f t="array" ref="AH69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69" s="24" t="str" cm="1">
        <f t="array" ref="AI69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69" s="24" t="str" cm="1">
        <f t="array" ref="AJ69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69" s="24" t="str" cm="1">
        <f t="array" ref="AK69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69" s="24" t="str" cm="1">
        <f t="array" ref="AL69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70" spans="1:38" x14ac:dyDescent="0.25">
      <c r="A70" s="8" t="str">
        <f t="shared" si="3"/>
        <v>Program 2</v>
      </c>
      <c r="B70"/>
      <c r="C70"/>
      <c r="D70" s="24"/>
      <c r="E70" s="24"/>
      <c r="F70"/>
      <c r="G70"/>
      <c r="H70"/>
      <c r="I70" s="30"/>
      <c r="J70" s="29"/>
      <c r="K70"/>
      <c r="L70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70" s="25">
        <f>IF(PROGRAM2_STAFF[[#This Row],[Type]]="Employee",Reference!D$6,IF(OR(PROGRAM2_STAFF[[#This Row],[Type]]="Contractor",PROGRAM2_STAFF[[#This Row],[Type]]="SOW"),Reference!D$7,0))</f>
        <v>0</v>
      </c>
      <c r="N70" s="25">
        <f>IF(PROGRAM2_STAFF[[#This Row],[Type]]="Employee",Reference!E$6,IF(OR(PROGRAM2_STAFF[[#This Row],[Type]]="Contractor",PROGRAM2_STAFF[[#This Row],[Type]]="SOW"),Reference!E$7,0))</f>
        <v>0</v>
      </c>
      <c r="O70" s="25">
        <f>IF(PROGRAM2_STAFF[[#This Row],[Type]]="Employee",Reference!F$6,IF(OR(PROGRAM2_STAFF[[#This Row],[Type]]="Contractor",PROGRAM2_STAFF[[#This Row],[Type]]="SOW"),Reference!F$7,0))</f>
        <v>0</v>
      </c>
      <c r="P70" s="25">
        <f>IF(PROGRAM2_STAFF[[#This Row],[Type]]="Employee",Reference!G$6,IF(OR(PROGRAM2_STAFF[[#This Row],[Type]]="Contractor",PROGRAM2_STAFF[[#This Row],[Type]]="SOW"),Reference!G$7,0))</f>
        <v>0</v>
      </c>
      <c r="Q70" s="25">
        <f>IF(PROGRAM2_STAFF[[#This Row],[Type]]="Employee",Reference!H$6,IF(OR(PROGRAM2_STAFF[[#This Row],[Type]]="Contractor",PROGRAM2_STAFF[[#This Row],[Type]]="SOW"),Reference!H$7,0))</f>
        <v>0</v>
      </c>
      <c r="R70" s="25">
        <f>IF(PROGRAM2_STAFF[[#This Row],[Type]]="Employee",Reference!I$6,IF(OR(PROGRAM2_STAFF[[#This Row],[Type]]="Contractor",PROGRAM2_STAFF[[#This Row],[Type]]="SOW"),Reference!I$7,0))</f>
        <v>0</v>
      </c>
      <c r="S70" s="25">
        <f>IF(PROGRAM2_STAFF[[#This Row],[Type]]="Employee",Reference!J$6,IF(OR(PROGRAM2_STAFF[[#This Row],[Type]]="Contractor",PROGRAM2_STAFF[[#This Row],[Type]]="SOW"),Reference!J$7,0))</f>
        <v>0</v>
      </c>
      <c r="T70" s="25">
        <f>IF(PROGRAM2_STAFF[[#This Row],[Type]]="Employee",Reference!K$6,IF(OR(PROGRAM2_STAFF[[#This Row],[Type]]="Contractor",PROGRAM2_STAFF[[#This Row],[Type]]="SOW"),Reference!K$7,0))</f>
        <v>0</v>
      </c>
      <c r="U70" s="25">
        <f>IF(PROGRAM2_STAFF[[#This Row],[Type]]="Employee",Reference!L$6,IF(OR(PROGRAM2_STAFF[[#This Row],[Type]]="Contractor",PROGRAM2_STAFF[[#This Row],[Type]]="SOW"),Reference!L$7,0))</f>
        <v>0</v>
      </c>
      <c r="V70" s="25">
        <f>IF(PROGRAM2_STAFF[[#This Row],[Type]]="Employee",Reference!M$6,IF(OR(PROGRAM2_STAFF[[#This Row],[Type]]="Contractor",PROGRAM2_STAFF[[#This Row],[Type]]="SOW"),Reference!M$7,0))</f>
        <v>0</v>
      </c>
      <c r="W70" s="25">
        <f>IF(PROGRAM2_STAFF[[#This Row],[Type]]="Employee",Reference!N$6,IF(OR(PROGRAM2_STAFF[[#This Row],[Type]]="Contractor",PROGRAM2_STAFF[[#This Row],[Type]]="SOW"),Reference!N$7,0))</f>
        <v>0</v>
      </c>
      <c r="X70" s="25">
        <f>IF(PROGRAM2_STAFF[[#This Row],[Type]]="Employee",Reference!O$6,IF(OR(PROGRAM2_STAFF[[#This Row],[Type]]="Contractor",PROGRAM2_STAFF[[#This Row],[Type]]="SOW"),Reference!O$7,0))</f>
        <v>0</v>
      </c>
      <c r="Y70" s="129">
        <f>SUM(PROGRAM2_STAFF[[#This Row],[Jan-26]:[Dec-26]])</f>
        <v>0</v>
      </c>
      <c r="Z70" s="7">
        <f>PROGRAM2_STAFF[[#This Row],[Rate]]*PROGRAM2_STAFF[[#This Row],[Total Hours]]</f>
        <v>0</v>
      </c>
      <c r="AA70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70" s="24" t="str" cm="1">
        <f t="array" ref="AB70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70" s="24" t="str" cm="1">
        <f t="array" ref="AC70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70" s="24" t="str" cm="1">
        <f t="array" ref="AD70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70" s="24" t="str" cm="1">
        <f t="array" ref="AE70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70" s="24" t="str" cm="1">
        <f t="array" ref="AF70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70" s="24" t="str" cm="1">
        <f t="array" ref="AG70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70" s="24" t="str" cm="1">
        <f t="array" ref="AH70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70" s="24" t="str" cm="1">
        <f t="array" ref="AI70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70" s="24" t="str" cm="1">
        <f t="array" ref="AJ70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70" s="24" t="str" cm="1">
        <f t="array" ref="AK70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70" s="24" t="str" cm="1">
        <f t="array" ref="AL70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71" spans="1:38" x14ac:dyDescent="0.25">
      <c r="A71" s="8" t="str">
        <f t="shared" si="3"/>
        <v>Program 2</v>
      </c>
      <c r="B71"/>
      <c r="C71"/>
      <c r="D71" s="24"/>
      <c r="E71" s="24"/>
      <c r="F71"/>
      <c r="G71"/>
      <c r="H71"/>
      <c r="I71" s="30"/>
      <c r="J71" s="29"/>
      <c r="K71"/>
      <c r="L71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71" s="25">
        <f>IF(PROGRAM2_STAFF[[#This Row],[Type]]="Employee",Reference!D$6,IF(OR(PROGRAM2_STAFF[[#This Row],[Type]]="Contractor",PROGRAM2_STAFF[[#This Row],[Type]]="SOW"),Reference!D$7,0))</f>
        <v>0</v>
      </c>
      <c r="N71" s="25">
        <f>IF(PROGRAM2_STAFF[[#This Row],[Type]]="Employee",Reference!E$6,IF(OR(PROGRAM2_STAFF[[#This Row],[Type]]="Contractor",PROGRAM2_STAFF[[#This Row],[Type]]="SOW"),Reference!E$7,0))</f>
        <v>0</v>
      </c>
      <c r="O71" s="25">
        <f>IF(PROGRAM2_STAFF[[#This Row],[Type]]="Employee",Reference!F$6,IF(OR(PROGRAM2_STAFF[[#This Row],[Type]]="Contractor",PROGRAM2_STAFF[[#This Row],[Type]]="SOW"),Reference!F$7,0))</f>
        <v>0</v>
      </c>
      <c r="P71" s="25">
        <f>IF(PROGRAM2_STAFF[[#This Row],[Type]]="Employee",Reference!G$6,IF(OR(PROGRAM2_STAFF[[#This Row],[Type]]="Contractor",PROGRAM2_STAFF[[#This Row],[Type]]="SOW"),Reference!G$7,0))</f>
        <v>0</v>
      </c>
      <c r="Q71" s="25">
        <f>IF(PROGRAM2_STAFF[[#This Row],[Type]]="Employee",Reference!H$6,IF(OR(PROGRAM2_STAFF[[#This Row],[Type]]="Contractor",PROGRAM2_STAFF[[#This Row],[Type]]="SOW"),Reference!H$7,0))</f>
        <v>0</v>
      </c>
      <c r="R71" s="25">
        <f>IF(PROGRAM2_STAFF[[#This Row],[Type]]="Employee",Reference!I$6,IF(OR(PROGRAM2_STAFF[[#This Row],[Type]]="Contractor",PROGRAM2_STAFF[[#This Row],[Type]]="SOW"),Reference!I$7,0))</f>
        <v>0</v>
      </c>
      <c r="S71" s="25">
        <f>IF(PROGRAM2_STAFF[[#This Row],[Type]]="Employee",Reference!J$6,IF(OR(PROGRAM2_STAFF[[#This Row],[Type]]="Contractor",PROGRAM2_STAFF[[#This Row],[Type]]="SOW"),Reference!J$7,0))</f>
        <v>0</v>
      </c>
      <c r="T71" s="25">
        <f>IF(PROGRAM2_STAFF[[#This Row],[Type]]="Employee",Reference!K$6,IF(OR(PROGRAM2_STAFF[[#This Row],[Type]]="Contractor",PROGRAM2_STAFF[[#This Row],[Type]]="SOW"),Reference!K$7,0))</f>
        <v>0</v>
      </c>
      <c r="U71" s="25">
        <f>IF(PROGRAM2_STAFF[[#This Row],[Type]]="Employee",Reference!L$6,IF(OR(PROGRAM2_STAFF[[#This Row],[Type]]="Contractor",PROGRAM2_STAFF[[#This Row],[Type]]="SOW"),Reference!L$7,0))</f>
        <v>0</v>
      </c>
      <c r="V71" s="25">
        <f>IF(PROGRAM2_STAFF[[#This Row],[Type]]="Employee",Reference!M$6,IF(OR(PROGRAM2_STAFF[[#This Row],[Type]]="Contractor",PROGRAM2_STAFF[[#This Row],[Type]]="SOW"),Reference!M$7,0))</f>
        <v>0</v>
      </c>
      <c r="W71" s="25">
        <f>IF(PROGRAM2_STAFF[[#This Row],[Type]]="Employee",Reference!N$6,IF(OR(PROGRAM2_STAFF[[#This Row],[Type]]="Contractor",PROGRAM2_STAFF[[#This Row],[Type]]="SOW"),Reference!N$7,0))</f>
        <v>0</v>
      </c>
      <c r="X71" s="25">
        <f>IF(PROGRAM2_STAFF[[#This Row],[Type]]="Employee",Reference!O$6,IF(OR(PROGRAM2_STAFF[[#This Row],[Type]]="Contractor",PROGRAM2_STAFF[[#This Row],[Type]]="SOW"),Reference!O$7,0))</f>
        <v>0</v>
      </c>
      <c r="Y71" s="129">
        <f>SUM(PROGRAM2_STAFF[[#This Row],[Jan-26]:[Dec-26]])</f>
        <v>0</v>
      </c>
      <c r="Z71" s="7">
        <f>PROGRAM2_STAFF[[#This Row],[Rate]]*PROGRAM2_STAFF[[#This Row],[Total Hours]]</f>
        <v>0</v>
      </c>
      <c r="AA71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71" s="24" t="str" cm="1">
        <f t="array" ref="AB71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71" s="24" t="str" cm="1">
        <f t="array" ref="AC71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71" s="24" t="str" cm="1">
        <f t="array" ref="AD71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71" s="24" t="str" cm="1">
        <f t="array" ref="AE71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71" s="24" t="str" cm="1">
        <f t="array" ref="AF71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71" s="24" t="str" cm="1">
        <f t="array" ref="AG71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71" s="24" t="str" cm="1">
        <f t="array" ref="AH71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71" s="24" t="str" cm="1">
        <f t="array" ref="AI71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71" s="24" t="str" cm="1">
        <f t="array" ref="AJ71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71" s="24" t="str" cm="1">
        <f t="array" ref="AK71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71" s="24" t="str" cm="1">
        <f t="array" ref="AL71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72" spans="1:38" x14ac:dyDescent="0.25">
      <c r="A72" s="8" t="str">
        <f t="shared" si="3"/>
        <v>Program 2</v>
      </c>
      <c r="B72"/>
      <c r="C72"/>
      <c r="D72" s="24"/>
      <c r="E72" s="24"/>
      <c r="F72"/>
      <c r="G72"/>
      <c r="H72"/>
      <c r="I72" s="30"/>
      <c r="J72" s="29"/>
      <c r="K72"/>
      <c r="L72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72" s="25">
        <f>IF(PROGRAM2_STAFF[[#This Row],[Type]]="Employee",Reference!D$6,IF(OR(PROGRAM2_STAFF[[#This Row],[Type]]="Contractor",PROGRAM2_STAFF[[#This Row],[Type]]="SOW"),Reference!D$7,0))</f>
        <v>0</v>
      </c>
      <c r="N72" s="25">
        <f>IF(PROGRAM2_STAFF[[#This Row],[Type]]="Employee",Reference!E$6,IF(OR(PROGRAM2_STAFF[[#This Row],[Type]]="Contractor",PROGRAM2_STAFF[[#This Row],[Type]]="SOW"),Reference!E$7,0))</f>
        <v>0</v>
      </c>
      <c r="O72" s="25">
        <f>IF(PROGRAM2_STAFF[[#This Row],[Type]]="Employee",Reference!F$6,IF(OR(PROGRAM2_STAFF[[#This Row],[Type]]="Contractor",PROGRAM2_STAFF[[#This Row],[Type]]="SOW"),Reference!F$7,0))</f>
        <v>0</v>
      </c>
      <c r="P72" s="25">
        <f>IF(PROGRAM2_STAFF[[#This Row],[Type]]="Employee",Reference!G$6,IF(OR(PROGRAM2_STAFF[[#This Row],[Type]]="Contractor",PROGRAM2_STAFF[[#This Row],[Type]]="SOW"),Reference!G$7,0))</f>
        <v>0</v>
      </c>
      <c r="Q72" s="25">
        <f>IF(PROGRAM2_STAFF[[#This Row],[Type]]="Employee",Reference!H$6,IF(OR(PROGRAM2_STAFF[[#This Row],[Type]]="Contractor",PROGRAM2_STAFF[[#This Row],[Type]]="SOW"),Reference!H$7,0))</f>
        <v>0</v>
      </c>
      <c r="R72" s="25">
        <f>IF(PROGRAM2_STAFF[[#This Row],[Type]]="Employee",Reference!I$6,IF(OR(PROGRAM2_STAFF[[#This Row],[Type]]="Contractor",PROGRAM2_STAFF[[#This Row],[Type]]="SOW"),Reference!I$7,0))</f>
        <v>0</v>
      </c>
      <c r="S72" s="25">
        <f>IF(PROGRAM2_STAFF[[#This Row],[Type]]="Employee",Reference!J$6,IF(OR(PROGRAM2_STAFF[[#This Row],[Type]]="Contractor",PROGRAM2_STAFF[[#This Row],[Type]]="SOW"),Reference!J$7,0))</f>
        <v>0</v>
      </c>
      <c r="T72" s="25">
        <f>IF(PROGRAM2_STAFF[[#This Row],[Type]]="Employee",Reference!K$6,IF(OR(PROGRAM2_STAFF[[#This Row],[Type]]="Contractor",PROGRAM2_STAFF[[#This Row],[Type]]="SOW"),Reference!K$7,0))</f>
        <v>0</v>
      </c>
      <c r="U72" s="25">
        <f>IF(PROGRAM2_STAFF[[#This Row],[Type]]="Employee",Reference!L$6,IF(OR(PROGRAM2_STAFF[[#This Row],[Type]]="Contractor",PROGRAM2_STAFF[[#This Row],[Type]]="SOW"),Reference!L$7,0))</f>
        <v>0</v>
      </c>
      <c r="V72" s="25">
        <f>IF(PROGRAM2_STAFF[[#This Row],[Type]]="Employee",Reference!M$6,IF(OR(PROGRAM2_STAFF[[#This Row],[Type]]="Contractor",PROGRAM2_STAFF[[#This Row],[Type]]="SOW"),Reference!M$7,0))</f>
        <v>0</v>
      </c>
      <c r="W72" s="25">
        <f>IF(PROGRAM2_STAFF[[#This Row],[Type]]="Employee",Reference!N$6,IF(OR(PROGRAM2_STAFF[[#This Row],[Type]]="Contractor",PROGRAM2_STAFF[[#This Row],[Type]]="SOW"),Reference!N$7,0))</f>
        <v>0</v>
      </c>
      <c r="X72" s="25">
        <f>IF(PROGRAM2_STAFF[[#This Row],[Type]]="Employee",Reference!O$6,IF(OR(PROGRAM2_STAFF[[#This Row],[Type]]="Contractor",PROGRAM2_STAFF[[#This Row],[Type]]="SOW"),Reference!O$7,0))</f>
        <v>0</v>
      </c>
      <c r="Y72" s="129">
        <f>SUM(PROGRAM2_STAFF[[#This Row],[Jan-26]:[Dec-26]])</f>
        <v>0</v>
      </c>
      <c r="Z72" s="7">
        <f>PROGRAM2_STAFF[[#This Row],[Rate]]*PROGRAM2_STAFF[[#This Row],[Total Hours]]</f>
        <v>0</v>
      </c>
      <c r="AA72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72" s="24" t="str" cm="1">
        <f t="array" ref="AB72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72" s="24" t="str" cm="1">
        <f t="array" ref="AC72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72" s="24" t="str" cm="1">
        <f t="array" ref="AD72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72" s="24" t="str" cm="1">
        <f t="array" ref="AE72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72" s="24" t="str" cm="1">
        <f t="array" ref="AF72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72" s="24" t="str" cm="1">
        <f t="array" ref="AG72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72" s="24" t="str" cm="1">
        <f t="array" ref="AH72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72" s="24" t="str" cm="1">
        <f t="array" ref="AI72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72" s="24" t="str" cm="1">
        <f t="array" ref="AJ72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72" s="24" t="str" cm="1">
        <f t="array" ref="AK72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72" s="24" t="str" cm="1">
        <f t="array" ref="AL72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73" spans="1:38" x14ac:dyDescent="0.25">
      <c r="A73" s="8" t="str">
        <f t="shared" si="3"/>
        <v>Program 2</v>
      </c>
      <c r="B73"/>
      <c r="C73"/>
      <c r="D73" s="24"/>
      <c r="E73" s="24"/>
      <c r="F73"/>
      <c r="G73"/>
      <c r="H73"/>
      <c r="I73" s="30"/>
      <c r="J73" s="29"/>
      <c r="K73"/>
      <c r="L73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73" s="25">
        <f>IF(PROGRAM2_STAFF[[#This Row],[Type]]="Employee",Reference!D$6,IF(OR(PROGRAM2_STAFF[[#This Row],[Type]]="Contractor",PROGRAM2_STAFF[[#This Row],[Type]]="SOW"),Reference!D$7,0))</f>
        <v>0</v>
      </c>
      <c r="N73" s="25">
        <f>IF(PROGRAM2_STAFF[[#This Row],[Type]]="Employee",Reference!E$6,IF(OR(PROGRAM2_STAFF[[#This Row],[Type]]="Contractor",PROGRAM2_STAFF[[#This Row],[Type]]="SOW"),Reference!E$7,0))</f>
        <v>0</v>
      </c>
      <c r="O73" s="25">
        <f>IF(PROGRAM2_STAFF[[#This Row],[Type]]="Employee",Reference!F$6,IF(OR(PROGRAM2_STAFF[[#This Row],[Type]]="Contractor",PROGRAM2_STAFF[[#This Row],[Type]]="SOW"),Reference!F$7,0))</f>
        <v>0</v>
      </c>
      <c r="P73" s="25">
        <f>IF(PROGRAM2_STAFF[[#This Row],[Type]]="Employee",Reference!G$6,IF(OR(PROGRAM2_STAFF[[#This Row],[Type]]="Contractor",PROGRAM2_STAFF[[#This Row],[Type]]="SOW"),Reference!G$7,0))</f>
        <v>0</v>
      </c>
      <c r="Q73" s="25">
        <f>IF(PROGRAM2_STAFF[[#This Row],[Type]]="Employee",Reference!H$6,IF(OR(PROGRAM2_STAFF[[#This Row],[Type]]="Contractor",PROGRAM2_STAFF[[#This Row],[Type]]="SOW"),Reference!H$7,0))</f>
        <v>0</v>
      </c>
      <c r="R73" s="25">
        <f>IF(PROGRAM2_STAFF[[#This Row],[Type]]="Employee",Reference!I$6,IF(OR(PROGRAM2_STAFF[[#This Row],[Type]]="Contractor",PROGRAM2_STAFF[[#This Row],[Type]]="SOW"),Reference!I$7,0))</f>
        <v>0</v>
      </c>
      <c r="S73" s="25">
        <f>IF(PROGRAM2_STAFF[[#This Row],[Type]]="Employee",Reference!J$6,IF(OR(PROGRAM2_STAFF[[#This Row],[Type]]="Contractor",PROGRAM2_STAFF[[#This Row],[Type]]="SOW"),Reference!J$7,0))</f>
        <v>0</v>
      </c>
      <c r="T73" s="25">
        <f>IF(PROGRAM2_STAFF[[#This Row],[Type]]="Employee",Reference!K$6,IF(OR(PROGRAM2_STAFF[[#This Row],[Type]]="Contractor",PROGRAM2_STAFF[[#This Row],[Type]]="SOW"),Reference!K$7,0))</f>
        <v>0</v>
      </c>
      <c r="U73" s="25">
        <f>IF(PROGRAM2_STAFF[[#This Row],[Type]]="Employee",Reference!L$6,IF(OR(PROGRAM2_STAFF[[#This Row],[Type]]="Contractor",PROGRAM2_STAFF[[#This Row],[Type]]="SOW"),Reference!L$7,0))</f>
        <v>0</v>
      </c>
      <c r="V73" s="25">
        <f>IF(PROGRAM2_STAFF[[#This Row],[Type]]="Employee",Reference!M$6,IF(OR(PROGRAM2_STAFF[[#This Row],[Type]]="Contractor",PROGRAM2_STAFF[[#This Row],[Type]]="SOW"),Reference!M$7,0))</f>
        <v>0</v>
      </c>
      <c r="W73" s="25">
        <f>IF(PROGRAM2_STAFF[[#This Row],[Type]]="Employee",Reference!N$6,IF(OR(PROGRAM2_STAFF[[#This Row],[Type]]="Contractor",PROGRAM2_STAFF[[#This Row],[Type]]="SOW"),Reference!N$7,0))</f>
        <v>0</v>
      </c>
      <c r="X73" s="25">
        <f>IF(PROGRAM2_STAFF[[#This Row],[Type]]="Employee",Reference!O$6,IF(OR(PROGRAM2_STAFF[[#This Row],[Type]]="Contractor",PROGRAM2_STAFF[[#This Row],[Type]]="SOW"),Reference!O$7,0))</f>
        <v>0</v>
      </c>
      <c r="Y73" s="129">
        <f>SUM(PROGRAM2_STAFF[[#This Row],[Jan-26]:[Dec-26]])</f>
        <v>0</v>
      </c>
      <c r="Z73" s="7">
        <f>PROGRAM2_STAFF[[#This Row],[Rate]]*PROGRAM2_STAFF[[#This Row],[Total Hours]]</f>
        <v>0</v>
      </c>
      <c r="AA73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73" s="24" t="str" cm="1">
        <f t="array" ref="AB73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73" s="24" t="str" cm="1">
        <f t="array" ref="AC73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73" s="24" t="str" cm="1">
        <f t="array" ref="AD73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73" s="24" t="str" cm="1">
        <f t="array" ref="AE73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73" s="24" t="str" cm="1">
        <f t="array" ref="AF73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73" s="24" t="str" cm="1">
        <f t="array" ref="AG73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73" s="24" t="str" cm="1">
        <f t="array" ref="AH73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73" s="24" t="str" cm="1">
        <f t="array" ref="AI73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73" s="24" t="str" cm="1">
        <f t="array" ref="AJ73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73" s="24" t="str" cm="1">
        <f t="array" ref="AK73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73" s="24" t="str" cm="1">
        <f t="array" ref="AL73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74" spans="1:38" x14ac:dyDescent="0.25">
      <c r="A74" s="8" t="str">
        <f t="shared" si="3"/>
        <v>Program 2</v>
      </c>
      <c r="B74"/>
      <c r="C74"/>
      <c r="D74" s="24"/>
      <c r="E74" s="24"/>
      <c r="F74"/>
      <c r="G74"/>
      <c r="H74"/>
      <c r="I74" s="29"/>
      <c r="J74" s="29"/>
      <c r="K74"/>
      <c r="L74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74" s="25">
        <f>IF(PROGRAM2_STAFF[[#This Row],[Type]]="Employee",Reference!D$6,IF(OR(PROGRAM2_STAFF[[#This Row],[Type]]="Contractor",PROGRAM2_STAFF[[#This Row],[Type]]="SOW"),Reference!D$7,0))</f>
        <v>0</v>
      </c>
      <c r="N74" s="25">
        <f>IF(PROGRAM2_STAFF[[#This Row],[Type]]="Employee",Reference!E$6,IF(OR(PROGRAM2_STAFF[[#This Row],[Type]]="Contractor",PROGRAM2_STAFF[[#This Row],[Type]]="SOW"),Reference!E$7,0))</f>
        <v>0</v>
      </c>
      <c r="O74" s="25">
        <f>IF(PROGRAM2_STAFF[[#This Row],[Type]]="Employee",Reference!F$6,IF(OR(PROGRAM2_STAFF[[#This Row],[Type]]="Contractor",PROGRAM2_STAFF[[#This Row],[Type]]="SOW"),Reference!F$7,0))</f>
        <v>0</v>
      </c>
      <c r="P74" s="25">
        <f>IF(PROGRAM2_STAFF[[#This Row],[Type]]="Employee",Reference!G$6,IF(OR(PROGRAM2_STAFF[[#This Row],[Type]]="Contractor",PROGRAM2_STAFF[[#This Row],[Type]]="SOW"),Reference!G$7,0))</f>
        <v>0</v>
      </c>
      <c r="Q74" s="25">
        <f>IF(PROGRAM2_STAFF[[#This Row],[Type]]="Employee",Reference!H$6,IF(OR(PROGRAM2_STAFF[[#This Row],[Type]]="Contractor",PROGRAM2_STAFF[[#This Row],[Type]]="SOW"),Reference!H$7,0))</f>
        <v>0</v>
      </c>
      <c r="R74" s="25">
        <f>IF(PROGRAM2_STAFF[[#This Row],[Type]]="Employee",Reference!I$6,IF(OR(PROGRAM2_STAFF[[#This Row],[Type]]="Contractor",PROGRAM2_STAFF[[#This Row],[Type]]="SOW"),Reference!I$7,0))</f>
        <v>0</v>
      </c>
      <c r="S74" s="25">
        <f>IF(PROGRAM2_STAFF[[#This Row],[Type]]="Employee",Reference!J$6,IF(OR(PROGRAM2_STAFF[[#This Row],[Type]]="Contractor",PROGRAM2_STAFF[[#This Row],[Type]]="SOW"),Reference!J$7,0))</f>
        <v>0</v>
      </c>
      <c r="T74" s="25">
        <f>IF(PROGRAM2_STAFF[[#This Row],[Type]]="Employee",Reference!K$6,IF(OR(PROGRAM2_STAFF[[#This Row],[Type]]="Contractor",PROGRAM2_STAFF[[#This Row],[Type]]="SOW"),Reference!K$7,0))</f>
        <v>0</v>
      </c>
      <c r="U74" s="25">
        <f>IF(PROGRAM2_STAFF[[#This Row],[Type]]="Employee",Reference!L$6,IF(OR(PROGRAM2_STAFF[[#This Row],[Type]]="Contractor",PROGRAM2_STAFF[[#This Row],[Type]]="SOW"),Reference!L$7,0))</f>
        <v>0</v>
      </c>
      <c r="V74" s="25">
        <f>IF(PROGRAM2_STAFF[[#This Row],[Type]]="Employee",Reference!M$6,IF(OR(PROGRAM2_STAFF[[#This Row],[Type]]="Contractor",PROGRAM2_STAFF[[#This Row],[Type]]="SOW"),Reference!M$7,0))</f>
        <v>0</v>
      </c>
      <c r="W74" s="25">
        <f>IF(PROGRAM2_STAFF[[#This Row],[Type]]="Employee",Reference!N$6,IF(OR(PROGRAM2_STAFF[[#This Row],[Type]]="Contractor",PROGRAM2_STAFF[[#This Row],[Type]]="SOW"),Reference!N$7,0))</f>
        <v>0</v>
      </c>
      <c r="X74" s="25">
        <f>IF(PROGRAM2_STAFF[[#This Row],[Type]]="Employee",Reference!O$6,IF(OR(PROGRAM2_STAFF[[#This Row],[Type]]="Contractor",PROGRAM2_STAFF[[#This Row],[Type]]="SOW"),Reference!O$7,0))</f>
        <v>0</v>
      </c>
      <c r="Y74" s="129">
        <f>SUM(PROGRAM2_STAFF[[#This Row],[Jan-26]:[Dec-26]])</f>
        <v>0</v>
      </c>
      <c r="Z74" s="7">
        <f>PROGRAM2_STAFF[[#This Row],[Rate]]*PROGRAM2_STAFF[[#This Row],[Total Hours]]</f>
        <v>0</v>
      </c>
      <c r="AA74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74" s="24" t="str" cm="1">
        <f t="array" ref="AB74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74" s="24" t="str" cm="1">
        <f t="array" ref="AC74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74" s="24" t="str" cm="1">
        <f t="array" ref="AD74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74" s="24" t="str" cm="1">
        <f t="array" ref="AE74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74" s="24" t="str" cm="1">
        <f t="array" ref="AF74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74" s="24" t="str" cm="1">
        <f t="array" ref="AG74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74" s="24" t="str" cm="1">
        <f t="array" ref="AH74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74" s="24" t="str" cm="1">
        <f t="array" ref="AI74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74" s="24" t="str" cm="1">
        <f t="array" ref="AJ74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74" s="24" t="str" cm="1">
        <f t="array" ref="AK74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74" s="24" t="str" cm="1">
        <f t="array" ref="AL74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75" spans="1:38" x14ac:dyDescent="0.25">
      <c r="A75" s="8" t="str">
        <f t="shared" si="3"/>
        <v>Program 2</v>
      </c>
      <c r="B75"/>
      <c r="C75"/>
      <c r="D75" s="24"/>
      <c r="E75" s="24"/>
      <c r="F75"/>
      <c r="G75"/>
      <c r="H75"/>
      <c r="I75" s="29"/>
      <c r="J75" s="29"/>
      <c r="K75"/>
      <c r="L75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75" s="25">
        <f>IF(PROGRAM2_STAFF[[#This Row],[Type]]="Employee",Reference!D$6,IF(OR(PROGRAM2_STAFF[[#This Row],[Type]]="Contractor",PROGRAM2_STAFF[[#This Row],[Type]]="SOW"),Reference!D$7,0))</f>
        <v>0</v>
      </c>
      <c r="N75" s="25">
        <f>IF(PROGRAM2_STAFF[[#This Row],[Type]]="Employee",Reference!E$6,IF(OR(PROGRAM2_STAFF[[#This Row],[Type]]="Contractor",PROGRAM2_STAFF[[#This Row],[Type]]="SOW"),Reference!E$7,0))</f>
        <v>0</v>
      </c>
      <c r="O75" s="25">
        <f>IF(PROGRAM2_STAFF[[#This Row],[Type]]="Employee",Reference!F$6,IF(OR(PROGRAM2_STAFF[[#This Row],[Type]]="Contractor",PROGRAM2_STAFF[[#This Row],[Type]]="SOW"),Reference!F$7,0))</f>
        <v>0</v>
      </c>
      <c r="P75" s="25">
        <f>IF(PROGRAM2_STAFF[[#This Row],[Type]]="Employee",Reference!G$6,IF(OR(PROGRAM2_STAFF[[#This Row],[Type]]="Contractor",PROGRAM2_STAFF[[#This Row],[Type]]="SOW"),Reference!G$7,0))</f>
        <v>0</v>
      </c>
      <c r="Q75" s="25">
        <f>IF(PROGRAM2_STAFF[[#This Row],[Type]]="Employee",Reference!H$6,IF(OR(PROGRAM2_STAFF[[#This Row],[Type]]="Contractor",PROGRAM2_STAFF[[#This Row],[Type]]="SOW"),Reference!H$7,0))</f>
        <v>0</v>
      </c>
      <c r="R75" s="25">
        <f>IF(PROGRAM2_STAFF[[#This Row],[Type]]="Employee",Reference!I$6,IF(OR(PROGRAM2_STAFF[[#This Row],[Type]]="Contractor",PROGRAM2_STAFF[[#This Row],[Type]]="SOW"),Reference!I$7,0))</f>
        <v>0</v>
      </c>
      <c r="S75" s="25">
        <f>IF(PROGRAM2_STAFF[[#This Row],[Type]]="Employee",Reference!J$6,IF(OR(PROGRAM2_STAFF[[#This Row],[Type]]="Contractor",PROGRAM2_STAFF[[#This Row],[Type]]="SOW"),Reference!J$7,0))</f>
        <v>0</v>
      </c>
      <c r="T75" s="25">
        <f>IF(PROGRAM2_STAFF[[#This Row],[Type]]="Employee",Reference!K$6,IF(OR(PROGRAM2_STAFF[[#This Row],[Type]]="Contractor",PROGRAM2_STAFF[[#This Row],[Type]]="SOW"),Reference!K$7,0))</f>
        <v>0</v>
      </c>
      <c r="U75" s="25">
        <f>IF(PROGRAM2_STAFF[[#This Row],[Type]]="Employee",Reference!L$6,IF(OR(PROGRAM2_STAFF[[#This Row],[Type]]="Contractor",PROGRAM2_STAFF[[#This Row],[Type]]="SOW"),Reference!L$7,0))</f>
        <v>0</v>
      </c>
      <c r="V75" s="25">
        <f>IF(PROGRAM2_STAFF[[#This Row],[Type]]="Employee",Reference!M$6,IF(OR(PROGRAM2_STAFF[[#This Row],[Type]]="Contractor",PROGRAM2_STAFF[[#This Row],[Type]]="SOW"),Reference!M$7,0))</f>
        <v>0</v>
      </c>
      <c r="W75" s="25">
        <f>IF(PROGRAM2_STAFF[[#This Row],[Type]]="Employee",Reference!N$6,IF(OR(PROGRAM2_STAFF[[#This Row],[Type]]="Contractor",PROGRAM2_STAFF[[#This Row],[Type]]="SOW"),Reference!N$7,0))</f>
        <v>0</v>
      </c>
      <c r="X75" s="25">
        <f>IF(PROGRAM2_STAFF[[#This Row],[Type]]="Employee",Reference!O$6,IF(OR(PROGRAM2_STAFF[[#This Row],[Type]]="Contractor",PROGRAM2_STAFF[[#This Row],[Type]]="SOW"),Reference!O$7,0))</f>
        <v>0</v>
      </c>
      <c r="Y75" s="129">
        <f>SUM(PROGRAM2_STAFF[[#This Row],[Jan-26]:[Dec-26]])</f>
        <v>0</v>
      </c>
      <c r="Z75" s="7">
        <f>PROGRAM2_STAFF[[#This Row],[Rate]]*PROGRAM2_STAFF[[#This Row],[Total Hours]]</f>
        <v>0</v>
      </c>
      <c r="AA75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75" s="24" t="str" cm="1">
        <f t="array" ref="AB75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75" s="24" t="str" cm="1">
        <f t="array" ref="AC75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75" s="24" t="str" cm="1">
        <f t="array" ref="AD75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75" s="24" t="str" cm="1">
        <f t="array" ref="AE75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75" s="24" t="str" cm="1">
        <f t="array" ref="AF75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75" s="24" t="str" cm="1">
        <f t="array" ref="AG75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75" s="24" t="str" cm="1">
        <f t="array" ref="AH75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75" s="24" t="str" cm="1">
        <f t="array" ref="AI75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75" s="24" t="str" cm="1">
        <f t="array" ref="AJ75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75" s="24" t="str" cm="1">
        <f t="array" ref="AK75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75" s="24" t="str" cm="1">
        <f t="array" ref="AL75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76" spans="1:38" x14ac:dyDescent="0.25">
      <c r="A76" s="8" t="str">
        <f t="shared" si="3"/>
        <v>Program 2</v>
      </c>
      <c r="B76"/>
      <c r="C76"/>
      <c r="D76" s="24"/>
      <c r="E76" s="24"/>
      <c r="F76"/>
      <c r="G76"/>
      <c r="H76"/>
      <c r="I76" s="29"/>
      <c r="J76" s="29"/>
      <c r="K76"/>
      <c r="L76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76" s="25">
        <f>IF(PROGRAM2_STAFF[[#This Row],[Type]]="Employee",Reference!D$6,IF(OR(PROGRAM2_STAFF[[#This Row],[Type]]="Contractor",PROGRAM2_STAFF[[#This Row],[Type]]="SOW"),Reference!D$7,0))</f>
        <v>0</v>
      </c>
      <c r="N76" s="25">
        <f>IF(PROGRAM2_STAFF[[#This Row],[Type]]="Employee",Reference!E$6,IF(OR(PROGRAM2_STAFF[[#This Row],[Type]]="Contractor",PROGRAM2_STAFF[[#This Row],[Type]]="SOW"),Reference!E$7,0))</f>
        <v>0</v>
      </c>
      <c r="O76" s="25">
        <f>IF(PROGRAM2_STAFF[[#This Row],[Type]]="Employee",Reference!F$6,IF(OR(PROGRAM2_STAFF[[#This Row],[Type]]="Contractor",PROGRAM2_STAFF[[#This Row],[Type]]="SOW"),Reference!F$7,0))</f>
        <v>0</v>
      </c>
      <c r="P76" s="25">
        <f>IF(PROGRAM2_STAFF[[#This Row],[Type]]="Employee",Reference!G$6,IF(OR(PROGRAM2_STAFF[[#This Row],[Type]]="Contractor",PROGRAM2_STAFF[[#This Row],[Type]]="SOW"),Reference!G$7,0))</f>
        <v>0</v>
      </c>
      <c r="Q76" s="25">
        <f>IF(PROGRAM2_STAFF[[#This Row],[Type]]="Employee",Reference!H$6,IF(OR(PROGRAM2_STAFF[[#This Row],[Type]]="Contractor",PROGRAM2_STAFF[[#This Row],[Type]]="SOW"),Reference!H$7,0))</f>
        <v>0</v>
      </c>
      <c r="R76" s="25">
        <f>IF(PROGRAM2_STAFF[[#This Row],[Type]]="Employee",Reference!I$6,IF(OR(PROGRAM2_STAFF[[#This Row],[Type]]="Contractor",PROGRAM2_STAFF[[#This Row],[Type]]="SOW"),Reference!I$7,0))</f>
        <v>0</v>
      </c>
      <c r="S76" s="25">
        <f>IF(PROGRAM2_STAFF[[#This Row],[Type]]="Employee",Reference!J$6,IF(OR(PROGRAM2_STAFF[[#This Row],[Type]]="Contractor",PROGRAM2_STAFF[[#This Row],[Type]]="SOW"),Reference!J$7,0))</f>
        <v>0</v>
      </c>
      <c r="T76" s="25">
        <f>IF(PROGRAM2_STAFF[[#This Row],[Type]]="Employee",Reference!K$6,IF(OR(PROGRAM2_STAFF[[#This Row],[Type]]="Contractor",PROGRAM2_STAFF[[#This Row],[Type]]="SOW"),Reference!K$7,0))</f>
        <v>0</v>
      </c>
      <c r="U76" s="25">
        <f>IF(PROGRAM2_STAFF[[#This Row],[Type]]="Employee",Reference!L$6,IF(OR(PROGRAM2_STAFF[[#This Row],[Type]]="Contractor",PROGRAM2_STAFF[[#This Row],[Type]]="SOW"),Reference!L$7,0))</f>
        <v>0</v>
      </c>
      <c r="V76" s="25">
        <f>IF(PROGRAM2_STAFF[[#This Row],[Type]]="Employee",Reference!M$6,IF(OR(PROGRAM2_STAFF[[#This Row],[Type]]="Contractor",PROGRAM2_STAFF[[#This Row],[Type]]="SOW"),Reference!M$7,0))</f>
        <v>0</v>
      </c>
      <c r="W76" s="25">
        <f>IF(PROGRAM2_STAFF[[#This Row],[Type]]="Employee",Reference!N$6,IF(OR(PROGRAM2_STAFF[[#This Row],[Type]]="Contractor",PROGRAM2_STAFF[[#This Row],[Type]]="SOW"),Reference!N$7,0))</f>
        <v>0</v>
      </c>
      <c r="X76" s="25">
        <f>IF(PROGRAM2_STAFF[[#This Row],[Type]]="Employee",Reference!O$6,IF(OR(PROGRAM2_STAFF[[#This Row],[Type]]="Contractor",PROGRAM2_STAFF[[#This Row],[Type]]="SOW"),Reference!O$7,0))</f>
        <v>0</v>
      </c>
      <c r="Y76" s="129">
        <f>SUM(PROGRAM2_STAFF[[#This Row],[Jan-26]:[Dec-26]])</f>
        <v>0</v>
      </c>
      <c r="Z76" s="7">
        <f>PROGRAM2_STAFF[[#This Row],[Rate]]*PROGRAM2_STAFF[[#This Row],[Total Hours]]</f>
        <v>0</v>
      </c>
      <c r="AA76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76" s="24" t="str" cm="1">
        <f t="array" ref="AB76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76" s="24" t="str" cm="1">
        <f t="array" ref="AC76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76" s="24" t="str" cm="1">
        <f t="array" ref="AD76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76" s="24" t="str" cm="1">
        <f t="array" ref="AE76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76" s="24" t="str" cm="1">
        <f t="array" ref="AF76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76" s="24" t="str" cm="1">
        <f t="array" ref="AG76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76" s="24" t="str" cm="1">
        <f t="array" ref="AH76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76" s="24" t="str" cm="1">
        <f t="array" ref="AI76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76" s="24" t="str" cm="1">
        <f t="array" ref="AJ76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76" s="24" t="str" cm="1">
        <f t="array" ref="AK76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76" s="24" t="str" cm="1">
        <f t="array" ref="AL76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77" spans="1:38" x14ac:dyDescent="0.25">
      <c r="A77" s="8" t="str">
        <f t="shared" si="3"/>
        <v>Program 2</v>
      </c>
      <c r="B77"/>
      <c r="C77"/>
      <c r="D77" s="24"/>
      <c r="E77" s="24"/>
      <c r="F77"/>
      <c r="G77"/>
      <c r="H77"/>
      <c r="I77" s="29"/>
      <c r="J77" s="29"/>
      <c r="K77"/>
      <c r="L77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77" s="25">
        <f>IF(PROGRAM2_STAFF[[#This Row],[Type]]="Employee",Reference!D$6,IF(OR(PROGRAM2_STAFF[[#This Row],[Type]]="Contractor",PROGRAM2_STAFF[[#This Row],[Type]]="SOW"),Reference!D$7,0))</f>
        <v>0</v>
      </c>
      <c r="N77" s="25">
        <f>IF(PROGRAM2_STAFF[[#This Row],[Type]]="Employee",Reference!E$6,IF(OR(PROGRAM2_STAFF[[#This Row],[Type]]="Contractor",PROGRAM2_STAFF[[#This Row],[Type]]="SOW"),Reference!E$7,0))</f>
        <v>0</v>
      </c>
      <c r="O77" s="25">
        <f>IF(PROGRAM2_STAFF[[#This Row],[Type]]="Employee",Reference!F$6,IF(OR(PROGRAM2_STAFF[[#This Row],[Type]]="Contractor",PROGRAM2_STAFF[[#This Row],[Type]]="SOW"),Reference!F$7,0))</f>
        <v>0</v>
      </c>
      <c r="P77" s="25">
        <f>IF(PROGRAM2_STAFF[[#This Row],[Type]]="Employee",Reference!G$6,IF(OR(PROGRAM2_STAFF[[#This Row],[Type]]="Contractor",PROGRAM2_STAFF[[#This Row],[Type]]="SOW"),Reference!G$7,0))</f>
        <v>0</v>
      </c>
      <c r="Q77" s="25">
        <f>IF(PROGRAM2_STAFF[[#This Row],[Type]]="Employee",Reference!H$6,IF(OR(PROGRAM2_STAFF[[#This Row],[Type]]="Contractor",PROGRAM2_STAFF[[#This Row],[Type]]="SOW"),Reference!H$7,0))</f>
        <v>0</v>
      </c>
      <c r="R77" s="25">
        <f>IF(PROGRAM2_STAFF[[#This Row],[Type]]="Employee",Reference!I$6,IF(OR(PROGRAM2_STAFF[[#This Row],[Type]]="Contractor",PROGRAM2_STAFF[[#This Row],[Type]]="SOW"),Reference!I$7,0))</f>
        <v>0</v>
      </c>
      <c r="S77" s="25">
        <f>IF(PROGRAM2_STAFF[[#This Row],[Type]]="Employee",Reference!J$6,IF(OR(PROGRAM2_STAFF[[#This Row],[Type]]="Contractor",PROGRAM2_STAFF[[#This Row],[Type]]="SOW"),Reference!J$7,0))</f>
        <v>0</v>
      </c>
      <c r="T77" s="25">
        <f>IF(PROGRAM2_STAFF[[#This Row],[Type]]="Employee",Reference!K$6,IF(OR(PROGRAM2_STAFF[[#This Row],[Type]]="Contractor",PROGRAM2_STAFF[[#This Row],[Type]]="SOW"),Reference!K$7,0))</f>
        <v>0</v>
      </c>
      <c r="U77" s="25">
        <f>IF(PROGRAM2_STAFF[[#This Row],[Type]]="Employee",Reference!L$6,IF(OR(PROGRAM2_STAFF[[#This Row],[Type]]="Contractor",PROGRAM2_STAFF[[#This Row],[Type]]="SOW"),Reference!L$7,0))</f>
        <v>0</v>
      </c>
      <c r="V77" s="25">
        <f>IF(PROGRAM2_STAFF[[#This Row],[Type]]="Employee",Reference!M$6,IF(OR(PROGRAM2_STAFF[[#This Row],[Type]]="Contractor",PROGRAM2_STAFF[[#This Row],[Type]]="SOW"),Reference!M$7,0))</f>
        <v>0</v>
      </c>
      <c r="W77" s="25">
        <f>IF(PROGRAM2_STAFF[[#This Row],[Type]]="Employee",Reference!N$6,IF(OR(PROGRAM2_STAFF[[#This Row],[Type]]="Contractor",PROGRAM2_STAFF[[#This Row],[Type]]="SOW"),Reference!N$7,0))</f>
        <v>0</v>
      </c>
      <c r="X77" s="25">
        <f>IF(PROGRAM2_STAFF[[#This Row],[Type]]="Employee",Reference!O$6,IF(OR(PROGRAM2_STAFF[[#This Row],[Type]]="Contractor",PROGRAM2_STAFF[[#This Row],[Type]]="SOW"),Reference!O$7,0))</f>
        <v>0</v>
      </c>
      <c r="Y77" s="129">
        <f>SUM(PROGRAM2_STAFF[[#This Row],[Jan-26]:[Dec-26]])</f>
        <v>0</v>
      </c>
      <c r="Z77" s="7">
        <f>PROGRAM2_STAFF[[#This Row],[Rate]]*PROGRAM2_STAFF[[#This Row],[Total Hours]]</f>
        <v>0</v>
      </c>
      <c r="AA77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77" s="24" t="str" cm="1">
        <f t="array" ref="AB77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77" s="24" t="str" cm="1">
        <f t="array" ref="AC77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77" s="24" t="str" cm="1">
        <f t="array" ref="AD77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77" s="24" t="str" cm="1">
        <f t="array" ref="AE77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77" s="24" t="str" cm="1">
        <f t="array" ref="AF77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77" s="24" t="str" cm="1">
        <f t="array" ref="AG77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77" s="24" t="str" cm="1">
        <f t="array" ref="AH77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77" s="24" t="str" cm="1">
        <f t="array" ref="AI77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77" s="24" t="str" cm="1">
        <f t="array" ref="AJ77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77" s="24" t="str" cm="1">
        <f t="array" ref="AK77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77" s="24" t="str" cm="1">
        <f t="array" ref="AL77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78" spans="1:38" x14ac:dyDescent="0.25">
      <c r="A78" s="8" t="str">
        <f t="shared" si="3"/>
        <v>Program 2</v>
      </c>
      <c r="B78"/>
      <c r="C78"/>
      <c r="D78" s="24"/>
      <c r="E78" s="24"/>
      <c r="F78"/>
      <c r="G78"/>
      <c r="H78"/>
      <c r="I78" s="29"/>
      <c r="J78" s="29"/>
      <c r="K78"/>
      <c r="L78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78" s="25">
        <f>IF(PROGRAM2_STAFF[[#This Row],[Type]]="Employee",Reference!D$6,IF(OR(PROGRAM2_STAFF[[#This Row],[Type]]="Contractor",PROGRAM2_STAFF[[#This Row],[Type]]="SOW"),Reference!D$7,0))</f>
        <v>0</v>
      </c>
      <c r="N78" s="25">
        <f>IF(PROGRAM2_STAFF[[#This Row],[Type]]="Employee",Reference!E$6,IF(OR(PROGRAM2_STAFF[[#This Row],[Type]]="Contractor",PROGRAM2_STAFF[[#This Row],[Type]]="SOW"),Reference!E$7,0))</f>
        <v>0</v>
      </c>
      <c r="O78" s="25">
        <f>IF(PROGRAM2_STAFF[[#This Row],[Type]]="Employee",Reference!F$6,IF(OR(PROGRAM2_STAFF[[#This Row],[Type]]="Contractor",PROGRAM2_STAFF[[#This Row],[Type]]="SOW"),Reference!F$7,0))</f>
        <v>0</v>
      </c>
      <c r="P78" s="25">
        <f>IF(PROGRAM2_STAFF[[#This Row],[Type]]="Employee",Reference!G$6,IF(OR(PROGRAM2_STAFF[[#This Row],[Type]]="Contractor",PROGRAM2_STAFF[[#This Row],[Type]]="SOW"),Reference!G$7,0))</f>
        <v>0</v>
      </c>
      <c r="Q78" s="25">
        <f>IF(PROGRAM2_STAFF[[#This Row],[Type]]="Employee",Reference!H$6,IF(OR(PROGRAM2_STAFF[[#This Row],[Type]]="Contractor",PROGRAM2_STAFF[[#This Row],[Type]]="SOW"),Reference!H$7,0))</f>
        <v>0</v>
      </c>
      <c r="R78" s="25">
        <f>IF(PROGRAM2_STAFF[[#This Row],[Type]]="Employee",Reference!I$6,IF(OR(PROGRAM2_STAFF[[#This Row],[Type]]="Contractor",PROGRAM2_STAFF[[#This Row],[Type]]="SOW"),Reference!I$7,0))</f>
        <v>0</v>
      </c>
      <c r="S78" s="25">
        <f>IF(PROGRAM2_STAFF[[#This Row],[Type]]="Employee",Reference!J$6,IF(OR(PROGRAM2_STAFF[[#This Row],[Type]]="Contractor",PROGRAM2_STAFF[[#This Row],[Type]]="SOW"),Reference!J$7,0))</f>
        <v>0</v>
      </c>
      <c r="T78" s="25">
        <f>IF(PROGRAM2_STAFF[[#This Row],[Type]]="Employee",Reference!K$6,IF(OR(PROGRAM2_STAFF[[#This Row],[Type]]="Contractor",PROGRAM2_STAFF[[#This Row],[Type]]="SOW"),Reference!K$7,0))</f>
        <v>0</v>
      </c>
      <c r="U78" s="25">
        <f>IF(PROGRAM2_STAFF[[#This Row],[Type]]="Employee",Reference!L$6,IF(OR(PROGRAM2_STAFF[[#This Row],[Type]]="Contractor",PROGRAM2_STAFF[[#This Row],[Type]]="SOW"),Reference!L$7,0))</f>
        <v>0</v>
      </c>
      <c r="V78" s="25">
        <f>IF(PROGRAM2_STAFF[[#This Row],[Type]]="Employee",Reference!M$6,IF(OR(PROGRAM2_STAFF[[#This Row],[Type]]="Contractor",PROGRAM2_STAFF[[#This Row],[Type]]="SOW"),Reference!M$7,0))</f>
        <v>0</v>
      </c>
      <c r="W78" s="25">
        <f>IF(PROGRAM2_STAFF[[#This Row],[Type]]="Employee",Reference!N$6,IF(OR(PROGRAM2_STAFF[[#This Row],[Type]]="Contractor",PROGRAM2_STAFF[[#This Row],[Type]]="SOW"),Reference!N$7,0))</f>
        <v>0</v>
      </c>
      <c r="X78" s="25">
        <f>IF(PROGRAM2_STAFF[[#This Row],[Type]]="Employee",Reference!O$6,IF(OR(PROGRAM2_STAFF[[#This Row],[Type]]="Contractor",PROGRAM2_STAFF[[#This Row],[Type]]="SOW"),Reference!O$7,0))</f>
        <v>0</v>
      </c>
      <c r="Y78" s="129">
        <f>SUM(PROGRAM2_STAFF[[#This Row],[Jan-26]:[Dec-26]])</f>
        <v>0</v>
      </c>
      <c r="Z78" s="7">
        <f>PROGRAM2_STAFF[[#This Row],[Rate]]*PROGRAM2_STAFF[[#This Row],[Total Hours]]</f>
        <v>0</v>
      </c>
      <c r="AA78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78" s="24" t="str" cm="1">
        <f t="array" ref="AB78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78" s="24" t="str" cm="1">
        <f t="array" ref="AC78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78" s="24" t="str" cm="1">
        <f t="array" ref="AD78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78" s="24" t="str" cm="1">
        <f t="array" ref="AE78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78" s="24" t="str" cm="1">
        <f t="array" ref="AF78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78" s="24" t="str" cm="1">
        <f t="array" ref="AG78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78" s="24" t="str" cm="1">
        <f t="array" ref="AH78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78" s="24" t="str" cm="1">
        <f t="array" ref="AI78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78" s="24" t="str" cm="1">
        <f t="array" ref="AJ78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78" s="24" t="str" cm="1">
        <f t="array" ref="AK78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78" s="24" t="str" cm="1">
        <f t="array" ref="AL78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79" spans="1:38" x14ac:dyDescent="0.25">
      <c r="A79" s="8" t="str">
        <f t="shared" si="3"/>
        <v>Program 2</v>
      </c>
      <c r="B79"/>
      <c r="C79"/>
      <c r="D79" s="24"/>
      <c r="E79" s="24"/>
      <c r="F79"/>
      <c r="G79"/>
      <c r="H79"/>
      <c r="I79" s="29"/>
      <c r="J79" s="29"/>
      <c r="K79"/>
      <c r="L79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79" s="25">
        <f>IF(PROGRAM2_STAFF[[#This Row],[Type]]="Employee",Reference!D$6,IF(OR(PROGRAM2_STAFF[[#This Row],[Type]]="Contractor",PROGRAM2_STAFF[[#This Row],[Type]]="SOW"),Reference!D$7,0))</f>
        <v>0</v>
      </c>
      <c r="N79" s="25">
        <f>IF(PROGRAM2_STAFF[[#This Row],[Type]]="Employee",Reference!E$6,IF(OR(PROGRAM2_STAFF[[#This Row],[Type]]="Contractor",PROGRAM2_STAFF[[#This Row],[Type]]="SOW"),Reference!E$7,0))</f>
        <v>0</v>
      </c>
      <c r="O79" s="25">
        <f>IF(PROGRAM2_STAFF[[#This Row],[Type]]="Employee",Reference!F$6,IF(OR(PROGRAM2_STAFF[[#This Row],[Type]]="Contractor",PROGRAM2_STAFF[[#This Row],[Type]]="SOW"),Reference!F$7,0))</f>
        <v>0</v>
      </c>
      <c r="P79" s="25">
        <f>IF(PROGRAM2_STAFF[[#This Row],[Type]]="Employee",Reference!G$6,IF(OR(PROGRAM2_STAFF[[#This Row],[Type]]="Contractor",PROGRAM2_STAFF[[#This Row],[Type]]="SOW"),Reference!G$7,0))</f>
        <v>0</v>
      </c>
      <c r="Q79" s="25">
        <f>IF(PROGRAM2_STAFF[[#This Row],[Type]]="Employee",Reference!H$6,IF(OR(PROGRAM2_STAFF[[#This Row],[Type]]="Contractor",PROGRAM2_STAFF[[#This Row],[Type]]="SOW"),Reference!H$7,0))</f>
        <v>0</v>
      </c>
      <c r="R79" s="25">
        <f>IF(PROGRAM2_STAFF[[#This Row],[Type]]="Employee",Reference!I$6,IF(OR(PROGRAM2_STAFF[[#This Row],[Type]]="Contractor",PROGRAM2_STAFF[[#This Row],[Type]]="SOW"),Reference!I$7,0))</f>
        <v>0</v>
      </c>
      <c r="S79" s="25">
        <f>IF(PROGRAM2_STAFF[[#This Row],[Type]]="Employee",Reference!J$6,IF(OR(PROGRAM2_STAFF[[#This Row],[Type]]="Contractor",PROGRAM2_STAFF[[#This Row],[Type]]="SOW"),Reference!J$7,0))</f>
        <v>0</v>
      </c>
      <c r="T79" s="25">
        <f>IF(PROGRAM2_STAFF[[#This Row],[Type]]="Employee",Reference!K$6,IF(OR(PROGRAM2_STAFF[[#This Row],[Type]]="Contractor",PROGRAM2_STAFF[[#This Row],[Type]]="SOW"),Reference!K$7,0))</f>
        <v>0</v>
      </c>
      <c r="U79" s="25">
        <f>IF(PROGRAM2_STAFF[[#This Row],[Type]]="Employee",Reference!L$6,IF(OR(PROGRAM2_STAFF[[#This Row],[Type]]="Contractor",PROGRAM2_STAFF[[#This Row],[Type]]="SOW"),Reference!L$7,0))</f>
        <v>0</v>
      </c>
      <c r="V79" s="25">
        <f>IF(PROGRAM2_STAFF[[#This Row],[Type]]="Employee",Reference!M$6,IF(OR(PROGRAM2_STAFF[[#This Row],[Type]]="Contractor",PROGRAM2_STAFF[[#This Row],[Type]]="SOW"),Reference!M$7,0))</f>
        <v>0</v>
      </c>
      <c r="W79" s="25">
        <f>IF(PROGRAM2_STAFF[[#This Row],[Type]]="Employee",Reference!N$6,IF(OR(PROGRAM2_STAFF[[#This Row],[Type]]="Contractor",PROGRAM2_STAFF[[#This Row],[Type]]="SOW"),Reference!N$7,0))</f>
        <v>0</v>
      </c>
      <c r="X79" s="25">
        <f>IF(PROGRAM2_STAFF[[#This Row],[Type]]="Employee",Reference!O$6,IF(OR(PROGRAM2_STAFF[[#This Row],[Type]]="Contractor",PROGRAM2_STAFF[[#This Row],[Type]]="SOW"),Reference!O$7,0))</f>
        <v>0</v>
      </c>
      <c r="Y79" s="129">
        <f>SUM(PROGRAM2_STAFF[[#This Row],[Jan-26]:[Dec-26]])</f>
        <v>0</v>
      </c>
      <c r="Z79" s="7">
        <f>PROGRAM2_STAFF[[#This Row],[Rate]]*PROGRAM2_STAFF[[#This Row],[Total Hours]]</f>
        <v>0</v>
      </c>
      <c r="AA79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79" s="24" t="str" cm="1">
        <f t="array" ref="AB79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79" s="24" t="str" cm="1">
        <f t="array" ref="AC79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79" s="24" t="str" cm="1">
        <f t="array" ref="AD79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79" s="24" t="str" cm="1">
        <f t="array" ref="AE79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79" s="24" t="str" cm="1">
        <f t="array" ref="AF79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79" s="24" t="str" cm="1">
        <f t="array" ref="AG79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79" s="24" t="str" cm="1">
        <f t="array" ref="AH79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79" s="24" t="str" cm="1">
        <f t="array" ref="AI79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79" s="24" t="str" cm="1">
        <f t="array" ref="AJ79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79" s="24" t="str" cm="1">
        <f t="array" ref="AK79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79" s="24" t="str" cm="1">
        <f t="array" ref="AL79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80" spans="1:38" x14ac:dyDescent="0.25">
      <c r="A80" s="8" t="str">
        <f t="shared" si="3"/>
        <v>Program 2</v>
      </c>
      <c r="B80"/>
      <c r="C80"/>
      <c r="D80" s="24"/>
      <c r="E80" s="24"/>
      <c r="F80"/>
      <c r="G80"/>
      <c r="H80"/>
      <c r="I80" s="29"/>
      <c r="J80" s="29"/>
      <c r="K80"/>
      <c r="L80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80" s="25">
        <f>IF(PROGRAM2_STAFF[[#This Row],[Type]]="Employee",Reference!D$6,IF(OR(PROGRAM2_STAFF[[#This Row],[Type]]="Contractor",PROGRAM2_STAFF[[#This Row],[Type]]="SOW"),Reference!D$7,0))</f>
        <v>0</v>
      </c>
      <c r="N80" s="25">
        <f>IF(PROGRAM2_STAFF[[#This Row],[Type]]="Employee",Reference!E$6,IF(OR(PROGRAM2_STAFF[[#This Row],[Type]]="Contractor",PROGRAM2_STAFF[[#This Row],[Type]]="SOW"),Reference!E$7,0))</f>
        <v>0</v>
      </c>
      <c r="O80" s="25">
        <f>IF(PROGRAM2_STAFF[[#This Row],[Type]]="Employee",Reference!F$6,IF(OR(PROGRAM2_STAFF[[#This Row],[Type]]="Contractor",PROGRAM2_STAFF[[#This Row],[Type]]="SOW"),Reference!F$7,0))</f>
        <v>0</v>
      </c>
      <c r="P80" s="25">
        <f>IF(PROGRAM2_STAFF[[#This Row],[Type]]="Employee",Reference!G$6,IF(OR(PROGRAM2_STAFF[[#This Row],[Type]]="Contractor",PROGRAM2_STAFF[[#This Row],[Type]]="SOW"),Reference!G$7,0))</f>
        <v>0</v>
      </c>
      <c r="Q80" s="25">
        <f>IF(PROGRAM2_STAFF[[#This Row],[Type]]="Employee",Reference!H$6,IF(OR(PROGRAM2_STAFF[[#This Row],[Type]]="Contractor",PROGRAM2_STAFF[[#This Row],[Type]]="SOW"),Reference!H$7,0))</f>
        <v>0</v>
      </c>
      <c r="R80" s="25">
        <f>IF(PROGRAM2_STAFF[[#This Row],[Type]]="Employee",Reference!I$6,IF(OR(PROGRAM2_STAFF[[#This Row],[Type]]="Contractor",PROGRAM2_STAFF[[#This Row],[Type]]="SOW"),Reference!I$7,0))</f>
        <v>0</v>
      </c>
      <c r="S80" s="25">
        <f>IF(PROGRAM2_STAFF[[#This Row],[Type]]="Employee",Reference!J$6,IF(OR(PROGRAM2_STAFF[[#This Row],[Type]]="Contractor",PROGRAM2_STAFF[[#This Row],[Type]]="SOW"),Reference!J$7,0))</f>
        <v>0</v>
      </c>
      <c r="T80" s="25">
        <f>IF(PROGRAM2_STAFF[[#This Row],[Type]]="Employee",Reference!K$6,IF(OR(PROGRAM2_STAFF[[#This Row],[Type]]="Contractor",PROGRAM2_STAFF[[#This Row],[Type]]="SOW"),Reference!K$7,0))</f>
        <v>0</v>
      </c>
      <c r="U80" s="25">
        <f>IF(PROGRAM2_STAFF[[#This Row],[Type]]="Employee",Reference!L$6,IF(OR(PROGRAM2_STAFF[[#This Row],[Type]]="Contractor",PROGRAM2_STAFF[[#This Row],[Type]]="SOW"),Reference!L$7,0))</f>
        <v>0</v>
      </c>
      <c r="V80" s="25">
        <f>IF(PROGRAM2_STAFF[[#This Row],[Type]]="Employee",Reference!M$6,IF(OR(PROGRAM2_STAFF[[#This Row],[Type]]="Contractor",PROGRAM2_STAFF[[#This Row],[Type]]="SOW"),Reference!M$7,0))</f>
        <v>0</v>
      </c>
      <c r="W80" s="25">
        <f>IF(PROGRAM2_STAFF[[#This Row],[Type]]="Employee",Reference!N$6,IF(OR(PROGRAM2_STAFF[[#This Row],[Type]]="Contractor",PROGRAM2_STAFF[[#This Row],[Type]]="SOW"),Reference!N$7,0))</f>
        <v>0</v>
      </c>
      <c r="X80" s="25">
        <f>IF(PROGRAM2_STAFF[[#This Row],[Type]]="Employee",Reference!O$6,IF(OR(PROGRAM2_STAFF[[#This Row],[Type]]="Contractor",PROGRAM2_STAFF[[#This Row],[Type]]="SOW"),Reference!O$7,0))</f>
        <v>0</v>
      </c>
      <c r="Y80" s="129">
        <f>SUM(PROGRAM2_STAFF[[#This Row],[Jan-26]:[Dec-26]])</f>
        <v>0</v>
      </c>
      <c r="Z80" s="7">
        <f>PROGRAM2_STAFF[[#This Row],[Rate]]*PROGRAM2_STAFF[[#This Row],[Total Hours]]</f>
        <v>0</v>
      </c>
      <c r="AA80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80" s="24" t="str" cm="1">
        <f t="array" ref="AB80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80" s="24" t="str" cm="1">
        <f t="array" ref="AC80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80" s="24" t="str" cm="1">
        <f t="array" ref="AD80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80" s="24" t="str" cm="1">
        <f t="array" ref="AE80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80" s="24" t="str" cm="1">
        <f t="array" ref="AF80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80" s="24" t="str" cm="1">
        <f t="array" ref="AG80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80" s="24" t="str" cm="1">
        <f t="array" ref="AH80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80" s="24" t="str" cm="1">
        <f t="array" ref="AI80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80" s="24" t="str" cm="1">
        <f t="array" ref="AJ80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80" s="24" t="str" cm="1">
        <f t="array" ref="AK80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80" s="24" t="str" cm="1">
        <f t="array" ref="AL80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81" spans="1:38" x14ac:dyDescent="0.25">
      <c r="A81" s="8" t="str">
        <f t="shared" si="3"/>
        <v>Program 2</v>
      </c>
      <c r="B81"/>
      <c r="C81"/>
      <c r="D81" s="24"/>
      <c r="E81" s="24"/>
      <c r="F81"/>
      <c r="G81"/>
      <c r="H81"/>
      <c r="I81" s="29"/>
      <c r="J81" s="29"/>
      <c r="K81"/>
      <c r="L81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81" s="25">
        <f>IF(PROGRAM2_STAFF[[#This Row],[Type]]="Employee",Reference!D$6,IF(OR(PROGRAM2_STAFF[[#This Row],[Type]]="Contractor",PROGRAM2_STAFF[[#This Row],[Type]]="SOW"),Reference!D$7,0))</f>
        <v>0</v>
      </c>
      <c r="N81" s="25">
        <f>IF(PROGRAM2_STAFF[[#This Row],[Type]]="Employee",Reference!E$6,IF(OR(PROGRAM2_STAFF[[#This Row],[Type]]="Contractor",PROGRAM2_STAFF[[#This Row],[Type]]="SOW"),Reference!E$7,0))</f>
        <v>0</v>
      </c>
      <c r="O81" s="25">
        <f>IF(PROGRAM2_STAFF[[#This Row],[Type]]="Employee",Reference!F$6,IF(OR(PROGRAM2_STAFF[[#This Row],[Type]]="Contractor",PROGRAM2_STAFF[[#This Row],[Type]]="SOW"),Reference!F$7,0))</f>
        <v>0</v>
      </c>
      <c r="P81" s="25">
        <f>IF(PROGRAM2_STAFF[[#This Row],[Type]]="Employee",Reference!G$6,IF(OR(PROGRAM2_STAFF[[#This Row],[Type]]="Contractor",PROGRAM2_STAFF[[#This Row],[Type]]="SOW"),Reference!G$7,0))</f>
        <v>0</v>
      </c>
      <c r="Q81" s="25">
        <f>IF(PROGRAM2_STAFF[[#This Row],[Type]]="Employee",Reference!H$6,IF(OR(PROGRAM2_STAFF[[#This Row],[Type]]="Contractor",PROGRAM2_STAFF[[#This Row],[Type]]="SOW"),Reference!H$7,0))</f>
        <v>0</v>
      </c>
      <c r="R81" s="25">
        <f>IF(PROGRAM2_STAFF[[#This Row],[Type]]="Employee",Reference!I$6,IF(OR(PROGRAM2_STAFF[[#This Row],[Type]]="Contractor",PROGRAM2_STAFF[[#This Row],[Type]]="SOW"),Reference!I$7,0))</f>
        <v>0</v>
      </c>
      <c r="S81" s="25">
        <f>IF(PROGRAM2_STAFF[[#This Row],[Type]]="Employee",Reference!J$6,IF(OR(PROGRAM2_STAFF[[#This Row],[Type]]="Contractor",PROGRAM2_STAFF[[#This Row],[Type]]="SOW"),Reference!J$7,0))</f>
        <v>0</v>
      </c>
      <c r="T81" s="25">
        <f>IF(PROGRAM2_STAFF[[#This Row],[Type]]="Employee",Reference!K$6,IF(OR(PROGRAM2_STAFF[[#This Row],[Type]]="Contractor",PROGRAM2_STAFF[[#This Row],[Type]]="SOW"),Reference!K$7,0))</f>
        <v>0</v>
      </c>
      <c r="U81" s="25">
        <f>IF(PROGRAM2_STAFF[[#This Row],[Type]]="Employee",Reference!L$6,IF(OR(PROGRAM2_STAFF[[#This Row],[Type]]="Contractor",PROGRAM2_STAFF[[#This Row],[Type]]="SOW"),Reference!L$7,0))</f>
        <v>0</v>
      </c>
      <c r="V81" s="25">
        <f>IF(PROGRAM2_STAFF[[#This Row],[Type]]="Employee",Reference!M$6,IF(OR(PROGRAM2_STAFF[[#This Row],[Type]]="Contractor",PROGRAM2_STAFF[[#This Row],[Type]]="SOW"),Reference!M$7,0))</f>
        <v>0</v>
      </c>
      <c r="W81" s="25">
        <f>IF(PROGRAM2_STAFF[[#This Row],[Type]]="Employee",Reference!N$6,IF(OR(PROGRAM2_STAFF[[#This Row],[Type]]="Contractor",PROGRAM2_STAFF[[#This Row],[Type]]="SOW"),Reference!N$7,0))</f>
        <v>0</v>
      </c>
      <c r="X81" s="25">
        <f>IF(PROGRAM2_STAFF[[#This Row],[Type]]="Employee",Reference!O$6,IF(OR(PROGRAM2_STAFF[[#This Row],[Type]]="Contractor",PROGRAM2_STAFF[[#This Row],[Type]]="SOW"),Reference!O$7,0))</f>
        <v>0</v>
      </c>
      <c r="Y81" s="129">
        <f>SUM(PROGRAM2_STAFF[[#This Row],[Jan-26]:[Dec-26]])</f>
        <v>0</v>
      </c>
      <c r="Z81" s="7">
        <f>PROGRAM2_STAFF[[#This Row],[Rate]]*PROGRAM2_STAFF[[#This Row],[Total Hours]]</f>
        <v>0</v>
      </c>
      <c r="AA81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81" s="24" t="str" cm="1">
        <f t="array" ref="AB81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81" s="24" t="str" cm="1">
        <f t="array" ref="AC81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81" s="24" t="str" cm="1">
        <f t="array" ref="AD81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81" s="24" t="str" cm="1">
        <f t="array" ref="AE81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81" s="24" t="str" cm="1">
        <f t="array" ref="AF81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81" s="24" t="str" cm="1">
        <f t="array" ref="AG81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81" s="24" t="str" cm="1">
        <f t="array" ref="AH81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81" s="24" t="str" cm="1">
        <f t="array" ref="AI81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81" s="24" t="str" cm="1">
        <f t="array" ref="AJ81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81" s="24" t="str" cm="1">
        <f t="array" ref="AK81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81" s="24" t="str" cm="1">
        <f t="array" ref="AL81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82" spans="1:38" x14ac:dyDescent="0.25">
      <c r="A82" s="8" t="str">
        <f t="shared" si="3"/>
        <v>Program 2</v>
      </c>
      <c r="B82"/>
      <c r="C82"/>
      <c r="D82" s="24"/>
      <c r="E82" s="24"/>
      <c r="F82"/>
      <c r="G82"/>
      <c r="H82"/>
      <c r="I82" s="29"/>
      <c r="J82" s="29"/>
      <c r="K82"/>
      <c r="L82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82" s="25">
        <f>IF(PROGRAM2_STAFF[[#This Row],[Type]]="Employee",Reference!D$6,IF(OR(PROGRAM2_STAFF[[#This Row],[Type]]="Contractor",PROGRAM2_STAFF[[#This Row],[Type]]="SOW"),Reference!D$7,0))</f>
        <v>0</v>
      </c>
      <c r="N82" s="25">
        <f>IF(PROGRAM2_STAFF[[#This Row],[Type]]="Employee",Reference!E$6,IF(OR(PROGRAM2_STAFF[[#This Row],[Type]]="Contractor",PROGRAM2_STAFF[[#This Row],[Type]]="SOW"),Reference!E$7,0))</f>
        <v>0</v>
      </c>
      <c r="O82" s="25">
        <f>IF(PROGRAM2_STAFF[[#This Row],[Type]]="Employee",Reference!F$6,IF(OR(PROGRAM2_STAFF[[#This Row],[Type]]="Contractor",PROGRAM2_STAFF[[#This Row],[Type]]="SOW"),Reference!F$7,0))</f>
        <v>0</v>
      </c>
      <c r="P82" s="25">
        <f>IF(PROGRAM2_STAFF[[#This Row],[Type]]="Employee",Reference!G$6,IF(OR(PROGRAM2_STAFF[[#This Row],[Type]]="Contractor",PROGRAM2_STAFF[[#This Row],[Type]]="SOW"),Reference!G$7,0))</f>
        <v>0</v>
      </c>
      <c r="Q82" s="25">
        <f>IF(PROGRAM2_STAFF[[#This Row],[Type]]="Employee",Reference!H$6,IF(OR(PROGRAM2_STAFF[[#This Row],[Type]]="Contractor",PROGRAM2_STAFF[[#This Row],[Type]]="SOW"),Reference!H$7,0))</f>
        <v>0</v>
      </c>
      <c r="R82" s="25">
        <f>IF(PROGRAM2_STAFF[[#This Row],[Type]]="Employee",Reference!I$6,IF(OR(PROGRAM2_STAFF[[#This Row],[Type]]="Contractor",PROGRAM2_STAFF[[#This Row],[Type]]="SOW"),Reference!I$7,0))</f>
        <v>0</v>
      </c>
      <c r="S82" s="25">
        <f>IF(PROGRAM2_STAFF[[#This Row],[Type]]="Employee",Reference!J$6,IF(OR(PROGRAM2_STAFF[[#This Row],[Type]]="Contractor",PROGRAM2_STAFF[[#This Row],[Type]]="SOW"),Reference!J$7,0))</f>
        <v>0</v>
      </c>
      <c r="T82" s="25">
        <f>IF(PROGRAM2_STAFF[[#This Row],[Type]]="Employee",Reference!K$6,IF(OR(PROGRAM2_STAFF[[#This Row],[Type]]="Contractor",PROGRAM2_STAFF[[#This Row],[Type]]="SOW"),Reference!K$7,0))</f>
        <v>0</v>
      </c>
      <c r="U82" s="25">
        <f>IF(PROGRAM2_STAFF[[#This Row],[Type]]="Employee",Reference!L$6,IF(OR(PROGRAM2_STAFF[[#This Row],[Type]]="Contractor",PROGRAM2_STAFF[[#This Row],[Type]]="SOW"),Reference!L$7,0))</f>
        <v>0</v>
      </c>
      <c r="V82" s="25">
        <f>IF(PROGRAM2_STAFF[[#This Row],[Type]]="Employee",Reference!M$6,IF(OR(PROGRAM2_STAFF[[#This Row],[Type]]="Contractor",PROGRAM2_STAFF[[#This Row],[Type]]="SOW"),Reference!M$7,0))</f>
        <v>0</v>
      </c>
      <c r="W82" s="25">
        <f>IF(PROGRAM2_STAFF[[#This Row],[Type]]="Employee",Reference!N$6,IF(OR(PROGRAM2_STAFF[[#This Row],[Type]]="Contractor",PROGRAM2_STAFF[[#This Row],[Type]]="SOW"),Reference!N$7,0))</f>
        <v>0</v>
      </c>
      <c r="X82" s="25">
        <f>IF(PROGRAM2_STAFF[[#This Row],[Type]]="Employee",Reference!O$6,IF(OR(PROGRAM2_STAFF[[#This Row],[Type]]="Contractor",PROGRAM2_STAFF[[#This Row],[Type]]="SOW"),Reference!O$7,0))</f>
        <v>0</v>
      </c>
      <c r="Y82" s="129">
        <f>SUM(PROGRAM2_STAFF[[#This Row],[Jan-26]:[Dec-26]])</f>
        <v>0</v>
      </c>
      <c r="Z82" s="7">
        <f>PROGRAM2_STAFF[[#This Row],[Rate]]*PROGRAM2_STAFF[[#This Row],[Total Hours]]</f>
        <v>0</v>
      </c>
      <c r="AA82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82" s="24" t="str" cm="1">
        <f t="array" ref="AB82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82" s="24" t="str" cm="1">
        <f t="array" ref="AC82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82" s="24" t="str" cm="1">
        <f t="array" ref="AD82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82" s="24" t="str" cm="1">
        <f t="array" ref="AE82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82" s="24" t="str" cm="1">
        <f t="array" ref="AF82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82" s="24" t="str" cm="1">
        <f t="array" ref="AG82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82" s="24" t="str" cm="1">
        <f t="array" ref="AH82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82" s="24" t="str" cm="1">
        <f t="array" ref="AI82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82" s="24" t="str" cm="1">
        <f t="array" ref="AJ82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82" s="24" t="str" cm="1">
        <f t="array" ref="AK82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82" s="24" t="str" cm="1">
        <f t="array" ref="AL82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83" spans="1:38" x14ac:dyDescent="0.25">
      <c r="A83" s="8" t="str">
        <f t="shared" si="3"/>
        <v>Program 2</v>
      </c>
      <c r="B83"/>
      <c r="C83"/>
      <c r="D83" s="24"/>
      <c r="E83" s="24"/>
      <c r="F83"/>
      <c r="G83"/>
      <c r="H83"/>
      <c r="I83" s="29"/>
      <c r="J83" s="29"/>
      <c r="K83"/>
      <c r="L83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83" s="25">
        <f>IF(PROGRAM2_STAFF[[#This Row],[Type]]="Employee",Reference!D$6,IF(OR(PROGRAM2_STAFF[[#This Row],[Type]]="Contractor",PROGRAM2_STAFF[[#This Row],[Type]]="SOW"),Reference!D$7,0))</f>
        <v>0</v>
      </c>
      <c r="N83" s="25">
        <f>IF(PROGRAM2_STAFF[[#This Row],[Type]]="Employee",Reference!E$6,IF(OR(PROGRAM2_STAFF[[#This Row],[Type]]="Contractor",PROGRAM2_STAFF[[#This Row],[Type]]="SOW"),Reference!E$7,0))</f>
        <v>0</v>
      </c>
      <c r="O83" s="25">
        <f>IF(PROGRAM2_STAFF[[#This Row],[Type]]="Employee",Reference!F$6,IF(OR(PROGRAM2_STAFF[[#This Row],[Type]]="Contractor",PROGRAM2_STAFF[[#This Row],[Type]]="SOW"),Reference!F$7,0))</f>
        <v>0</v>
      </c>
      <c r="P83" s="25">
        <f>IF(PROGRAM2_STAFF[[#This Row],[Type]]="Employee",Reference!G$6,IF(OR(PROGRAM2_STAFF[[#This Row],[Type]]="Contractor",PROGRAM2_STAFF[[#This Row],[Type]]="SOW"),Reference!G$7,0))</f>
        <v>0</v>
      </c>
      <c r="Q83" s="25">
        <f>IF(PROGRAM2_STAFF[[#This Row],[Type]]="Employee",Reference!H$6,IF(OR(PROGRAM2_STAFF[[#This Row],[Type]]="Contractor",PROGRAM2_STAFF[[#This Row],[Type]]="SOW"),Reference!H$7,0))</f>
        <v>0</v>
      </c>
      <c r="R83" s="25">
        <f>IF(PROGRAM2_STAFF[[#This Row],[Type]]="Employee",Reference!I$6,IF(OR(PROGRAM2_STAFF[[#This Row],[Type]]="Contractor",PROGRAM2_STAFF[[#This Row],[Type]]="SOW"),Reference!I$7,0))</f>
        <v>0</v>
      </c>
      <c r="S83" s="25">
        <f>IF(PROGRAM2_STAFF[[#This Row],[Type]]="Employee",Reference!J$6,IF(OR(PROGRAM2_STAFF[[#This Row],[Type]]="Contractor",PROGRAM2_STAFF[[#This Row],[Type]]="SOW"),Reference!J$7,0))</f>
        <v>0</v>
      </c>
      <c r="T83" s="25">
        <f>IF(PROGRAM2_STAFF[[#This Row],[Type]]="Employee",Reference!K$6,IF(OR(PROGRAM2_STAFF[[#This Row],[Type]]="Contractor",PROGRAM2_STAFF[[#This Row],[Type]]="SOW"),Reference!K$7,0))</f>
        <v>0</v>
      </c>
      <c r="U83" s="25">
        <f>IF(PROGRAM2_STAFF[[#This Row],[Type]]="Employee",Reference!L$6,IF(OR(PROGRAM2_STAFF[[#This Row],[Type]]="Contractor",PROGRAM2_STAFF[[#This Row],[Type]]="SOW"),Reference!L$7,0))</f>
        <v>0</v>
      </c>
      <c r="V83" s="25">
        <f>IF(PROGRAM2_STAFF[[#This Row],[Type]]="Employee",Reference!M$6,IF(OR(PROGRAM2_STAFF[[#This Row],[Type]]="Contractor",PROGRAM2_STAFF[[#This Row],[Type]]="SOW"),Reference!M$7,0))</f>
        <v>0</v>
      </c>
      <c r="W83" s="25">
        <f>IF(PROGRAM2_STAFF[[#This Row],[Type]]="Employee",Reference!N$6,IF(OR(PROGRAM2_STAFF[[#This Row],[Type]]="Contractor",PROGRAM2_STAFF[[#This Row],[Type]]="SOW"),Reference!N$7,0))</f>
        <v>0</v>
      </c>
      <c r="X83" s="25">
        <f>IF(PROGRAM2_STAFF[[#This Row],[Type]]="Employee",Reference!O$6,IF(OR(PROGRAM2_STAFF[[#This Row],[Type]]="Contractor",PROGRAM2_STAFF[[#This Row],[Type]]="SOW"),Reference!O$7,0))</f>
        <v>0</v>
      </c>
      <c r="Y83" s="129">
        <f>SUM(PROGRAM2_STAFF[[#This Row],[Jan-26]:[Dec-26]])</f>
        <v>0</v>
      </c>
      <c r="Z83" s="7">
        <f>PROGRAM2_STAFF[[#This Row],[Rate]]*PROGRAM2_STAFF[[#This Row],[Total Hours]]</f>
        <v>0</v>
      </c>
      <c r="AA83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83" s="24" t="str" cm="1">
        <f t="array" ref="AB83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83" s="24" t="str" cm="1">
        <f t="array" ref="AC83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83" s="24" t="str" cm="1">
        <f t="array" ref="AD83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83" s="24" t="str" cm="1">
        <f t="array" ref="AE83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83" s="24" t="str" cm="1">
        <f t="array" ref="AF83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83" s="24" t="str" cm="1">
        <f t="array" ref="AG83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83" s="24" t="str" cm="1">
        <f t="array" ref="AH83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83" s="24" t="str" cm="1">
        <f t="array" ref="AI83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83" s="24" t="str" cm="1">
        <f t="array" ref="AJ83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83" s="24" t="str" cm="1">
        <f t="array" ref="AK83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83" s="24" t="str" cm="1">
        <f t="array" ref="AL83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84" spans="1:38" x14ac:dyDescent="0.25">
      <c r="A84" s="8" t="str">
        <f t="shared" si="3"/>
        <v>Program 2</v>
      </c>
      <c r="B84"/>
      <c r="C84"/>
      <c r="D84" s="24"/>
      <c r="E84" s="24"/>
      <c r="F84"/>
      <c r="G84"/>
      <c r="H84"/>
      <c r="I84" s="29"/>
      <c r="J84" s="29"/>
      <c r="K84"/>
      <c r="L84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84" s="25">
        <f>IF(PROGRAM2_STAFF[[#This Row],[Type]]="Employee",Reference!D$6,IF(OR(PROGRAM2_STAFF[[#This Row],[Type]]="Contractor",PROGRAM2_STAFF[[#This Row],[Type]]="SOW"),Reference!D$7,0))</f>
        <v>0</v>
      </c>
      <c r="N84" s="25">
        <f>IF(PROGRAM2_STAFF[[#This Row],[Type]]="Employee",Reference!E$6,IF(OR(PROGRAM2_STAFF[[#This Row],[Type]]="Contractor",PROGRAM2_STAFF[[#This Row],[Type]]="SOW"),Reference!E$7,0))</f>
        <v>0</v>
      </c>
      <c r="O84" s="25">
        <f>IF(PROGRAM2_STAFF[[#This Row],[Type]]="Employee",Reference!F$6,IF(OR(PROGRAM2_STAFF[[#This Row],[Type]]="Contractor",PROGRAM2_STAFF[[#This Row],[Type]]="SOW"),Reference!F$7,0))</f>
        <v>0</v>
      </c>
      <c r="P84" s="25">
        <f>IF(PROGRAM2_STAFF[[#This Row],[Type]]="Employee",Reference!G$6,IF(OR(PROGRAM2_STAFF[[#This Row],[Type]]="Contractor",PROGRAM2_STAFF[[#This Row],[Type]]="SOW"),Reference!G$7,0))</f>
        <v>0</v>
      </c>
      <c r="Q84" s="25">
        <f>IF(PROGRAM2_STAFF[[#This Row],[Type]]="Employee",Reference!H$6,IF(OR(PROGRAM2_STAFF[[#This Row],[Type]]="Contractor",PROGRAM2_STAFF[[#This Row],[Type]]="SOW"),Reference!H$7,0))</f>
        <v>0</v>
      </c>
      <c r="R84" s="25">
        <f>IF(PROGRAM2_STAFF[[#This Row],[Type]]="Employee",Reference!I$6,IF(OR(PROGRAM2_STAFF[[#This Row],[Type]]="Contractor",PROGRAM2_STAFF[[#This Row],[Type]]="SOW"),Reference!I$7,0))</f>
        <v>0</v>
      </c>
      <c r="S84" s="25">
        <f>IF(PROGRAM2_STAFF[[#This Row],[Type]]="Employee",Reference!J$6,IF(OR(PROGRAM2_STAFF[[#This Row],[Type]]="Contractor",PROGRAM2_STAFF[[#This Row],[Type]]="SOW"),Reference!J$7,0))</f>
        <v>0</v>
      </c>
      <c r="T84" s="25">
        <f>IF(PROGRAM2_STAFF[[#This Row],[Type]]="Employee",Reference!K$6,IF(OR(PROGRAM2_STAFF[[#This Row],[Type]]="Contractor",PROGRAM2_STAFF[[#This Row],[Type]]="SOW"),Reference!K$7,0))</f>
        <v>0</v>
      </c>
      <c r="U84" s="25">
        <f>IF(PROGRAM2_STAFF[[#This Row],[Type]]="Employee",Reference!L$6,IF(OR(PROGRAM2_STAFF[[#This Row],[Type]]="Contractor",PROGRAM2_STAFF[[#This Row],[Type]]="SOW"),Reference!L$7,0))</f>
        <v>0</v>
      </c>
      <c r="V84" s="25">
        <f>IF(PROGRAM2_STAFF[[#This Row],[Type]]="Employee",Reference!M$6,IF(OR(PROGRAM2_STAFF[[#This Row],[Type]]="Contractor",PROGRAM2_STAFF[[#This Row],[Type]]="SOW"),Reference!M$7,0))</f>
        <v>0</v>
      </c>
      <c r="W84" s="25">
        <f>IF(PROGRAM2_STAFF[[#This Row],[Type]]="Employee",Reference!N$6,IF(OR(PROGRAM2_STAFF[[#This Row],[Type]]="Contractor",PROGRAM2_STAFF[[#This Row],[Type]]="SOW"),Reference!N$7,0))</f>
        <v>0</v>
      </c>
      <c r="X84" s="25">
        <f>IF(PROGRAM2_STAFF[[#This Row],[Type]]="Employee",Reference!O$6,IF(OR(PROGRAM2_STAFF[[#This Row],[Type]]="Contractor",PROGRAM2_STAFF[[#This Row],[Type]]="SOW"),Reference!O$7,0))</f>
        <v>0</v>
      </c>
      <c r="Y84" s="129">
        <f>SUM(PROGRAM2_STAFF[[#This Row],[Jan-26]:[Dec-26]])</f>
        <v>0</v>
      </c>
      <c r="Z84" s="7">
        <f>PROGRAM2_STAFF[[#This Row],[Rate]]*PROGRAM2_STAFF[[#This Row],[Total Hours]]</f>
        <v>0</v>
      </c>
      <c r="AA84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84" s="24" t="str" cm="1">
        <f t="array" ref="AB84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84" s="24" t="str" cm="1">
        <f t="array" ref="AC84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84" s="24" t="str" cm="1">
        <f t="array" ref="AD84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84" s="24" t="str" cm="1">
        <f t="array" ref="AE84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84" s="24" t="str" cm="1">
        <f t="array" ref="AF84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84" s="24" t="str" cm="1">
        <f t="array" ref="AG84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84" s="24" t="str" cm="1">
        <f t="array" ref="AH84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84" s="24" t="str" cm="1">
        <f t="array" ref="AI84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84" s="24" t="str" cm="1">
        <f t="array" ref="AJ84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84" s="24" t="str" cm="1">
        <f t="array" ref="AK84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84" s="24" t="str" cm="1">
        <f t="array" ref="AL84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85" spans="1:38" x14ac:dyDescent="0.25">
      <c r="A85" s="8" t="str">
        <f t="shared" si="3"/>
        <v>Program 2</v>
      </c>
      <c r="B85"/>
      <c r="C85"/>
      <c r="D85" s="24"/>
      <c r="E85" s="24"/>
      <c r="F85"/>
      <c r="G85"/>
      <c r="H85"/>
      <c r="I85" s="29"/>
      <c r="J85" s="29"/>
      <c r="K85"/>
      <c r="L85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85" s="25">
        <f>IF(PROGRAM2_STAFF[[#This Row],[Type]]="Employee",Reference!D$6,IF(OR(PROGRAM2_STAFF[[#This Row],[Type]]="Contractor",PROGRAM2_STAFF[[#This Row],[Type]]="SOW"),Reference!D$7,0))</f>
        <v>0</v>
      </c>
      <c r="N85" s="25">
        <f>IF(PROGRAM2_STAFF[[#This Row],[Type]]="Employee",Reference!E$6,IF(OR(PROGRAM2_STAFF[[#This Row],[Type]]="Contractor",PROGRAM2_STAFF[[#This Row],[Type]]="SOW"),Reference!E$7,0))</f>
        <v>0</v>
      </c>
      <c r="O85" s="25">
        <f>IF(PROGRAM2_STAFF[[#This Row],[Type]]="Employee",Reference!F$6,IF(OR(PROGRAM2_STAFF[[#This Row],[Type]]="Contractor",PROGRAM2_STAFF[[#This Row],[Type]]="SOW"),Reference!F$7,0))</f>
        <v>0</v>
      </c>
      <c r="P85" s="25">
        <f>IF(PROGRAM2_STAFF[[#This Row],[Type]]="Employee",Reference!G$6,IF(OR(PROGRAM2_STAFF[[#This Row],[Type]]="Contractor",PROGRAM2_STAFF[[#This Row],[Type]]="SOW"),Reference!G$7,0))</f>
        <v>0</v>
      </c>
      <c r="Q85" s="25">
        <f>IF(PROGRAM2_STAFF[[#This Row],[Type]]="Employee",Reference!H$6,IF(OR(PROGRAM2_STAFF[[#This Row],[Type]]="Contractor",PROGRAM2_STAFF[[#This Row],[Type]]="SOW"),Reference!H$7,0))</f>
        <v>0</v>
      </c>
      <c r="R85" s="25">
        <f>IF(PROGRAM2_STAFF[[#This Row],[Type]]="Employee",Reference!I$6,IF(OR(PROGRAM2_STAFF[[#This Row],[Type]]="Contractor",PROGRAM2_STAFF[[#This Row],[Type]]="SOW"),Reference!I$7,0))</f>
        <v>0</v>
      </c>
      <c r="S85" s="25">
        <f>IF(PROGRAM2_STAFF[[#This Row],[Type]]="Employee",Reference!J$6,IF(OR(PROGRAM2_STAFF[[#This Row],[Type]]="Contractor",PROGRAM2_STAFF[[#This Row],[Type]]="SOW"),Reference!J$7,0))</f>
        <v>0</v>
      </c>
      <c r="T85" s="25">
        <f>IF(PROGRAM2_STAFF[[#This Row],[Type]]="Employee",Reference!K$6,IF(OR(PROGRAM2_STAFF[[#This Row],[Type]]="Contractor",PROGRAM2_STAFF[[#This Row],[Type]]="SOW"),Reference!K$7,0))</f>
        <v>0</v>
      </c>
      <c r="U85" s="25">
        <f>IF(PROGRAM2_STAFF[[#This Row],[Type]]="Employee",Reference!L$6,IF(OR(PROGRAM2_STAFF[[#This Row],[Type]]="Contractor",PROGRAM2_STAFF[[#This Row],[Type]]="SOW"),Reference!L$7,0))</f>
        <v>0</v>
      </c>
      <c r="V85" s="25">
        <f>IF(PROGRAM2_STAFF[[#This Row],[Type]]="Employee",Reference!M$6,IF(OR(PROGRAM2_STAFF[[#This Row],[Type]]="Contractor",PROGRAM2_STAFF[[#This Row],[Type]]="SOW"),Reference!M$7,0))</f>
        <v>0</v>
      </c>
      <c r="W85" s="25">
        <f>IF(PROGRAM2_STAFF[[#This Row],[Type]]="Employee",Reference!N$6,IF(OR(PROGRAM2_STAFF[[#This Row],[Type]]="Contractor",PROGRAM2_STAFF[[#This Row],[Type]]="SOW"),Reference!N$7,0))</f>
        <v>0</v>
      </c>
      <c r="X85" s="25">
        <f>IF(PROGRAM2_STAFF[[#This Row],[Type]]="Employee",Reference!O$6,IF(OR(PROGRAM2_STAFF[[#This Row],[Type]]="Contractor",PROGRAM2_STAFF[[#This Row],[Type]]="SOW"),Reference!O$7,0))</f>
        <v>0</v>
      </c>
      <c r="Y85" s="129">
        <f>SUM(PROGRAM2_STAFF[[#This Row],[Jan-26]:[Dec-26]])</f>
        <v>0</v>
      </c>
      <c r="Z85" s="7">
        <f>PROGRAM2_STAFF[[#This Row],[Rate]]*PROGRAM2_STAFF[[#This Row],[Total Hours]]</f>
        <v>0</v>
      </c>
      <c r="AA85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85" s="24" t="str" cm="1">
        <f t="array" ref="AB85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85" s="24" t="str" cm="1">
        <f t="array" ref="AC85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85" s="24" t="str" cm="1">
        <f t="array" ref="AD85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85" s="24" t="str" cm="1">
        <f t="array" ref="AE85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85" s="24" t="str" cm="1">
        <f t="array" ref="AF85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85" s="24" t="str" cm="1">
        <f t="array" ref="AG85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85" s="24" t="str" cm="1">
        <f t="array" ref="AH85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85" s="24" t="str" cm="1">
        <f t="array" ref="AI85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85" s="24" t="str" cm="1">
        <f t="array" ref="AJ85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85" s="24" t="str" cm="1">
        <f t="array" ref="AK85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85" s="24" t="str" cm="1">
        <f t="array" ref="AL85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86" spans="1:38" x14ac:dyDescent="0.25">
      <c r="A86" s="8" t="str">
        <f t="shared" si="3"/>
        <v>Program 2</v>
      </c>
      <c r="B86"/>
      <c r="C86"/>
      <c r="D86" s="24"/>
      <c r="E86" s="24"/>
      <c r="F86"/>
      <c r="G86"/>
      <c r="H86"/>
      <c r="I86" s="29"/>
      <c r="J86" s="29"/>
      <c r="K86"/>
      <c r="L86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86" s="25">
        <f>IF(PROGRAM2_STAFF[[#This Row],[Type]]="Employee",Reference!D$6,IF(OR(PROGRAM2_STAFF[[#This Row],[Type]]="Contractor",PROGRAM2_STAFF[[#This Row],[Type]]="SOW"),Reference!D$7,0))</f>
        <v>0</v>
      </c>
      <c r="N86" s="25">
        <f>IF(PROGRAM2_STAFF[[#This Row],[Type]]="Employee",Reference!E$6,IF(OR(PROGRAM2_STAFF[[#This Row],[Type]]="Contractor",PROGRAM2_STAFF[[#This Row],[Type]]="SOW"),Reference!E$7,0))</f>
        <v>0</v>
      </c>
      <c r="O86" s="25">
        <f>IF(PROGRAM2_STAFF[[#This Row],[Type]]="Employee",Reference!F$6,IF(OR(PROGRAM2_STAFF[[#This Row],[Type]]="Contractor",PROGRAM2_STAFF[[#This Row],[Type]]="SOW"),Reference!F$7,0))</f>
        <v>0</v>
      </c>
      <c r="P86" s="25">
        <f>IF(PROGRAM2_STAFF[[#This Row],[Type]]="Employee",Reference!G$6,IF(OR(PROGRAM2_STAFF[[#This Row],[Type]]="Contractor",PROGRAM2_STAFF[[#This Row],[Type]]="SOW"),Reference!G$7,0))</f>
        <v>0</v>
      </c>
      <c r="Q86" s="25">
        <f>IF(PROGRAM2_STAFF[[#This Row],[Type]]="Employee",Reference!H$6,IF(OR(PROGRAM2_STAFF[[#This Row],[Type]]="Contractor",PROGRAM2_STAFF[[#This Row],[Type]]="SOW"),Reference!H$7,0))</f>
        <v>0</v>
      </c>
      <c r="R86" s="25">
        <f>IF(PROGRAM2_STAFF[[#This Row],[Type]]="Employee",Reference!I$6,IF(OR(PROGRAM2_STAFF[[#This Row],[Type]]="Contractor",PROGRAM2_STAFF[[#This Row],[Type]]="SOW"),Reference!I$7,0))</f>
        <v>0</v>
      </c>
      <c r="S86" s="25">
        <f>IF(PROGRAM2_STAFF[[#This Row],[Type]]="Employee",Reference!J$6,IF(OR(PROGRAM2_STAFF[[#This Row],[Type]]="Contractor",PROGRAM2_STAFF[[#This Row],[Type]]="SOW"),Reference!J$7,0))</f>
        <v>0</v>
      </c>
      <c r="T86" s="25">
        <f>IF(PROGRAM2_STAFF[[#This Row],[Type]]="Employee",Reference!K$6,IF(OR(PROGRAM2_STAFF[[#This Row],[Type]]="Contractor",PROGRAM2_STAFF[[#This Row],[Type]]="SOW"),Reference!K$7,0))</f>
        <v>0</v>
      </c>
      <c r="U86" s="25">
        <f>IF(PROGRAM2_STAFF[[#This Row],[Type]]="Employee",Reference!L$6,IF(OR(PROGRAM2_STAFF[[#This Row],[Type]]="Contractor",PROGRAM2_STAFF[[#This Row],[Type]]="SOW"),Reference!L$7,0))</f>
        <v>0</v>
      </c>
      <c r="V86" s="25">
        <f>IF(PROGRAM2_STAFF[[#This Row],[Type]]="Employee",Reference!M$6,IF(OR(PROGRAM2_STAFF[[#This Row],[Type]]="Contractor",PROGRAM2_STAFF[[#This Row],[Type]]="SOW"),Reference!M$7,0))</f>
        <v>0</v>
      </c>
      <c r="W86" s="25">
        <f>IF(PROGRAM2_STAFF[[#This Row],[Type]]="Employee",Reference!N$6,IF(OR(PROGRAM2_STAFF[[#This Row],[Type]]="Contractor",PROGRAM2_STAFF[[#This Row],[Type]]="SOW"),Reference!N$7,0))</f>
        <v>0</v>
      </c>
      <c r="X86" s="25">
        <f>IF(PROGRAM2_STAFF[[#This Row],[Type]]="Employee",Reference!O$6,IF(OR(PROGRAM2_STAFF[[#This Row],[Type]]="Contractor",PROGRAM2_STAFF[[#This Row],[Type]]="SOW"),Reference!O$7,0))</f>
        <v>0</v>
      </c>
      <c r="Y86" s="129">
        <f>SUM(PROGRAM2_STAFF[[#This Row],[Jan-26]:[Dec-26]])</f>
        <v>0</v>
      </c>
      <c r="Z86" s="7">
        <f>PROGRAM2_STAFF[[#This Row],[Rate]]*PROGRAM2_STAFF[[#This Row],[Total Hours]]</f>
        <v>0</v>
      </c>
      <c r="AA86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86" s="24" t="str" cm="1">
        <f t="array" ref="AB86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86" s="24" t="str" cm="1">
        <f t="array" ref="AC86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86" s="24" t="str" cm="1">
        <f t="array" ref="AD86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86" s="24" t="str" cm="1">
        <f t="array" ref="AE86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86" s="24" t="str" cm="1">
        <f t="array" ref="AF86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86" s="24" t="str" cm="1">
        <f t="array" ref="AG86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86" s="24" t="str" cm="1">
        <f t="array" ref="AH86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86" s="24" t="str" cm="1">
        <f t="array" ref="AI86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86" s="24" t="str" cm="1">
        <f t="array" ref="AJ86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86" s="24" t="str" cm="1">
        <f t="array" ref="AK86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86" s="24" t="str" cm="1">
        <f t="array" ref="AL86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87" spans="1:38" x14ac:dyDescent="0.25">
      <c r="A87" s="8" t="str">
        <f t="shared" si="3"/>
        <v>Program 2</v>
      </c>
      <c r="B87"/>
      <c r="C87"/>
      <c r="D87" s="24"/>
      <c r="E87" s="24"/>
      <c r="F87"/>
      <c r="G87"/>
      <c r="H87"/>
      <c r="I87" s="29"/>
      <c r="J87" s="29"/>
      <c r="K87"/>
      <c r="L87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87" s="25">
        <f>IF(PROGRAM2_STAFF[[#This Row],[Type]]="Employee",Reference!D$6,IF(OR(PROGRAM2_STAFF[[#This Row],[Type]]="Contractor",PROGRAM2_STAFF[[#This Row],[Type]]="SOW"),Reference!D$7,0))</f>
        <v>0</v>
      </c>
      <c r="N87" s="25">
        <f>IF(PROGRAM2_STAFF[[#This Row],[Type]]="Employee",Reference!E$6,IF(OR(PROGRAM2_STAFF[[#This Row],[Type]]="Contractor",PROGRAM2_STAFF[[#This Row],[Type]]="SOW"),Reference!E$7,0))</f>
        <v>0</v>
      </c>
      <c r="O87" s="25">
        <f>IF(PROGRAM2_STAFF[[#This Row],[Type]]="Employee",Reference!F$6,IF(OR(PROGRAM2_STAFF[[#This Row],[Type]]="Contractor",PROGRAM2_STAFF[[#This Row],[Type]]="SOW"),Reference!F$7,0))</f>
        <v>0</v>
      </c>
      <c r="P87" s="25">
        <f>IF(PROGRAM2_STAFF[[#This Row],[Type]]="Employee",Reference!G$6,IF(OR(PROGRAM2_STAFF[[#This Row],[Type]]="Contractor",PROGRAM2_STAFF[[#This Row],[Type]]="SOW"),Reference!G$7,0))</f>
        <v>0</v>
      </c>
      <c r="Q87" s="25">
        <f>IF(PROGRAM2_STAFF[[#This Row],[Type]]="Employee",Reference!H$6,IF(OR(PROGRAM2_STAFF[[#This Row],[Type]]="Contractor",PROGRAM2_STAFF[[#This Row],[Type]]="SOW"),Reference!H$7,0))</f>
        <v>0</v>
      </c>
      <c r="R87" s="25">
        <f>IF(PROGRAM2_STAFF[[#This Row],[Type]]="Employee",Reference!I$6,IF(OR(PROGRAM2_STAFF[[#This Row],[Type]]="Contractor",PROGRAM2_STAFF[[#This Row],[Type]]="SOW"),Reference!I$7,0))</f>
        <v>0</v>
      </c>
      <c r="S87" s="25">
        <f>IF(PROGRAM2_STAFF[[#This Row],[Type]]="Employee",Reference!J$6,IF(OR(PROGRAM2_STAFF[[#This Row],[Type]]="Contractor",PROGRAM2_STAFF[[#This Row],[Type]]="SOW"),Reference!J$7,0))</f>
        <v>0</v>
      </c>
      <c r="T87" s="25">
        <f>IF(PROGRAM2_STAFF[[#This Row],[Type]]="Employee",Reference!K$6,IF(OR(PROGRAM2_STAFF[[#This Row],[Type]]="Contractor",PROGRAM2_STAFF[[#This Row],[Type]]="SOW"),Reference!K$7,0))</f>
        <v>0</v>
      </c>
      <c r="U87" s="25">
        <f>IF(PROGRAM2_STAFF[[#This Row],[Type]]="Employee",Reference!L$6,IF(OR(PROGRAM2_STAFF[[#This Row],[Type]]="Contractor",PROGRAM2_STAFF[[#This Row],[Type]]="SOW"),Reference!L$7,0))</f>
        <v>0</v>
      </c>
      <c r="V87" s="25">
        <f>IF(PROGRAM2_STAFF[[#This Row],[Type]]="Employee",Reference!M$6,IF(OR(PROGRAM2_STAFF[[#This Row],[Type]]="Contractor",PROGRAM2_STAFF[[#This Row],[Type]]="SOW"),Reference!M$7,0))</f>
        <v>0</v>
      </c>
      <c r="W87" s="25">
        <f>IF(PROGRAM2_STAFF[[#This Row],[Type]]="Employee",Reference!N$6,IF(OR(PROGRAM2_STAFF[[#This Row],[Type]]="Contractor",PROGRAM2_STAFF[[#This Row],[Type]]="SOW"),Reference!N$7,0))</f>
        <v>0</v>
      </c>
      <c r="X87" s="25">
        <f>IF(PROGRAM2_STAFF[[#This Row],[Type]]="Employee",Reference!O$6,IF(OR(PROGRAM2_STAFF[[#This Row],[Type]]="Contractor",PROGRAM2_STAFF[[#This Row],[Type]]="SOW"),Reference!O$7,0))</f>
        <v>0</v>
      </c>
      <c r="Y87" s="129">
        <f>SUM(PROGRAM2_STAFF[[#This Row],[Jan-26]:[Dec-26]])</f>
        <v>0</v>
      </c>
      <c r="Z87" s="7">
        <f>PROGRAM2_STAFF[[#This Row],[Rate]]*PROGRAM2_STAFF[[#This Row],[Total Hours]]</f>
        <v>0</v>
      </c>
      <c r="AA87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87" s="24" t="str" cm="1">
        <f t="array" ref="AB87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87" s="24" t="str" cm="1">
        <f t="array" ref="AC87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87" s="24" t="str" cm="1">
        <f t="array" ref="AD87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87" s="24" t="str" cm="1">
        <f t="array" ref="AE87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87" s="24" t="str" cm="1">
        <f t="array" ref="AF87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87" s="24" t="str" cm="1">
        <f t="array" ref="AG87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87" s="24" t="str" cm="1">
        <f t="array" ref="AH87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87" s="24" t="str" cm="1">
        <f t="array" ref="AI87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87" s="24" t="str" cm="1">
        <f t="array" ref="AJ87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87" s="24" t="str" cm="1">
        <f t="array" ref="AK87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87" s="24" t="str" cm="1">
        <f t="array" ref="AL87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88" spans="1:38" x14ac:dyDescent="0.25">
      <c r="A88" s="8" t="str">
        <f t="shared" si="3"/>
        <v>Program 2</v>
      </c>
      <c r="B88"/>
      <c r="C88"/>
      <c r="D88" s="24"/>
      <c r="E88" s="24"/>
      <c r="F88"/>
      <c r="G88"/>
      <c r="H88"/>
      <c r="I88" s="29"/>
      <c r="J88" s="29"/>
      <c r="K88"/>
      <c r="L88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88" s="25">
        <f>IF(PROGRAM2_STAFF[[#This Row],[Type]]="Employee",Reference!D$6,IF(OR(PROGRAM2_STAFF[[#This Row],[Type]]="Contractor",PROGRAM2_STAFF[[#This Row],[Type]]="SOW"),Reference!D$7,0))</f>
        <v>0</v>
      </c>
      <c r="N88" s="25">
        <f>IF(PROGRAM2_STAFF[[#This Row],[Type]]="Employee",Reference!E$6,IF(OR(PROGRAM2_STAFF[[#This Row],[Type]]="Contractor",PROGRAM2_STAFF[[#This Row],[Type]]="SOW"),Reference!E$7,0))</f>
        <v>0</v>
      </c>
      <c r="O88" s="25">
        <f>IF(PROGRAM2_STAFF[[#This Row],[Type]]="Employee",Reference!F$6,IF(OR(PROGRAM2_STAFF[[#This Row],[Type]]="Contractor",PROGRAM2_STAFF[[#This Row],[Type]]="SOW"),Reference!F$7,0))</f>
        <v>0</v>
      </c>
      <c r="P88" s="25">
        <f>IF(PROGRAM2_STAFF[[#This Row],[Type]]="Employee",Reference!G$6,IF(OR(PROGRAM2_STAFF[[#This Row],[Type]]="Contractor",PROGRAM2_STAFF[[#This Row],[Type]]="SOW"),Reference!G$7,0))</f>
        <v>0</v>
      </c>
      <c r="Q88" s="25">
        <f>IF(PROGRAM2_STAFF[[#This Row],[Type]]="Employee",Reference!H$6,IF(OR(PROGRAM2_STAFF[[#This Row],[Type]]="Contractor",PROGRAM2_STAFF[[#This Row],[Type]]="SOW"),Reference!H$7,0))</f>
        <v>0</v>
      </c>
      <c r="R88" s="25">
        <f>IF(PROGRAM2_STAFF[[#This Row],[Type]]="Employee",Reference!I$6,IF(OR(PROGRAM2_STAFF[[#This Row],[Type]]="Contractor",PROGRAM2_STAFF[[#This Row],[Type]]="SOW"),Reference!I$7,0))</f>
        <v>0</v>
      </c>
      <c r="S88" s="25">
        <f>IF(PROGRAM2_STAFF[[#This Row],[Type]]="Employee",Reference!J$6,IF(OR(PROGRAM2_STAFF[[#This Row],[Type]]="Contractor",PROGRAM2_STAFF[[#This Row],[Type]]="SOW"),Reference!J$7,0))</f>
        <v>0</v>
      </c>
      <c r="T88" s="25">
        <f>IF(PROGRAM2_STAFF[[#This Row],[Type]]="Employee",Reference!K$6,IF(OR(PROGRAM2_STAFF[[#This Row],[Type]]="Contractor",PROGRAM2_STAFF[[#This Row],[Type]]="SOW"),Reference!K$7,0))</f>
        <v>0</v>
      </c>
      <c r="U88" s="25">
        <f>IF(PROGRAM2_STAFF[[#This Row],[Type]]="Employee",Reference!L$6,IF(OR(PROGRAM2_STAFF[[#This Row],[Type]]="Contractor",PROGRAM2_STAFF[[#This Row],[Type]]="SOW"),Reference!L$7,0))</f>
        <v>0</v>
      </c>
      <c r="V88" s="25">
        <f>IF(PROGRAM2_STAFF[[#This Row],[Type]]="Employee",Reference!M$6,IF(OR(PROGRAM2_STAFF[[#This Row],[Type]]="Contractor",PROGRAM2_STAFF[[#This Row],[Type]]="SOW"),Reference!M$7,0))</f>
        <v>0</v>
      </c>
      <c r="W88" s="25">
        <f>IF(PROGRAM2_STAFF[[#This Row],[Type]]="Employee",Reference!N$6,IF(OR(PROGRAM2_STAFF[[#This Row],[Type]]="Contractor",PROGRAM2_STAFF[[#This Row],[Type]]="SOW"),Reference!N$7,0))</f>
        <v>0</v>
      </c>
      <c r="X88" s="25">
        <f>IF(PROGRAM2_STAFF[[#This Row],[Type]]="Employee",Reference!O$6,IF(OR(PROGRAM2_STAFF[[#This Row],[Type]]="Contractor",PROGRAM2_STAFF[[#This Row],[Type]]="SOW"),Reference!O$7,0))</f>
        <v>0</v>
      </c>
      <c r="Y88" s="129">
        <f>SUM(PROGRAM2_STAFF[[#This Row],[Jan-26]:[Dec-26]])</f>
        <v>0</v>
      </c>
      <c r="Z88" s="7">
        <f>PROGRAM2_STAFF[[#This Row],[Rate]]*PROGRAM2_STAFF[[#This Row],[Total Hours]]</f>
        <v>0</v>
      </c>
      <c r="AA88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88" s="24" t="str" cm="1">
        <f t="array" ref="AB88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88" s="24" t="str" cm="1">
        <f t="array" ref="AC88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88" s="24" t="str" cm="1">
        <f t="array" ref="AD88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88" s="24" t="str" cm="1">
        <f t="array" ref="AE88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88" s="24" t="str" cm="1">
        <f t="array" ref="AF88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88" s="24" t="str" cm="1">
        <f t="array" ref="AG88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88" s="24" t="str" cm="1">
        <f t="array" ref="AH88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88" s="24" t="str" cm="1">
        <f t="array" ref="AI88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88" s="24" t="str" cm="1">
        <f t="array" ref="AJ88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88" s="24" t="str" cm="1">
        <f t="array" ref="AK88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88" s="24" t="str" cm="1">
        <f t="array" ref="AL88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89" spans="1:38" x14ac:dyDescent="0.25">
      <c r="A89" s="8" t="str">
        <f t="shared" si="3"/>
        <v>Program 2</v>
      </c>
      <c r="B89"/>
      <c r="C89"/>
      <c r="D89" s="24"/>
      <c r="E89" s="24"/>
      <c r="F89"/>
      <c r="G89"/>
      <c r="H89"/>
      <c r="I89" s="29"/>
      <c r="J89" s="29"/>
      <c r="K89"/>
      <c r="L89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89" s="25">
        <f>IF(PROGRAM2_STAFF[[#This Row],[Type]]="Employee",Reference!D$6,IF(OR(PROGRAM2_STAFF[[#This Row],[Type]]="Contractor",PROGRAM2_STAFF[[#This Row],[Type]]="SOW"),Reference!D$7,0))</f>
        <v>0</v>
      </c>
      <c r="N89" s="25">
        <f>IF(PROGRAM2_STAFF[[#This Row],[Type]]="Employee",Reference!E$6,IF(OR(PROGRAM2_STAFF[[#This Row],[Type]]="Contractor",PROGRAM2_STAFF[[#This Row],[Type]]="SOW"),Reference!E$7,0))</f>
        <v>0</v>
      </c>
      <c r="O89" s="25">
        <f>IF(PROGRAM2_STAFF[[#This Row],[Type]]="Employee",Reference!F$6,IF(OR(PROGRAM2_STAFF[[#This Row],[Type]]="Contractor",PROGRAM2_STAFF[[#This Row],[Type]]="SOW"),Reference!F$7,0))</f>
        <v>0</v>
      </c>
      <c r="P89" s="25">
        <f>IF(PROGRAM2_STAFF[[#This Row],[Type]]="Employee",Reference!G$6,IF(OR(PROGRAM2_STAFF[[#This Row],[Type]]="Contractor",PROGRAM2_STAFF[[#This Row],[Type]]="SOW"),Reference!G$7,0))</f>
        <v>0</v>
      </c>
      <c r="Q89" s="25">
        <f>IF(PROGRAM2_STAFF[[#This Row],[Type]]="Employee",Reference!H$6,IF(OR(PROGRAM2_STAFF[[#This Row],[Type]]="Contractor",PROGRAM2_STAFF[[#This Row],[Type]]="SOW"),Reference!H$7,0))</f>
        <v>0</v>
      </c>
      <c r="R89" s="25">
        <f>IF(PROGRAM2_STAFF[[#This Row],[Type]]="Employee",Reference!I$6,IF(OR(PROGRAM2_STAFF[[#This Row],[Type]]="Contractor",PROGRAM2_STAFF[[#This Row],[Type]]="SOW"),Reference!I$7,0))</f>
        <v>0</v>
      </c>
      <c r="S89" s="25">
        <f>IF(PROGRAM2_STAFF[[#This Row],[Type]]="Employee",Reference!J$6,IF(OR(PROGRAM2_STAFF[[#This Row],[Type]]="Contractor",PROGRAM2_STAFF[[#This Row],[Type]]="SOW"),Reference!J$7,0))</f>
        <v>0</v>
      </c>
      <c r="T89" s="25">
        <f>IF(PROGRAM2_STAFF[[#This Row],[Type]]="Employee",Reference!K$6,IF(OR(PROGRAM2_STAFF[[#This Row],[Type]]="Contractor",PROGRAM2_STAFF[[#This Row],[Type]]="SOW"),Reference!K$7,0))</f>
        <v>0</v>
      </c>
      <c r="U89" s="25">
        <f>IF(PROGRAM2_STAFF[[#This Row],[Type]]="Employee",Reference!L$6,IF(OR(PROGRAM2_STAFF[[#This Row],[Type]]="Contractor",PROGRAM2_STAFF[[#This Row],[Type]]="SOW"),Reference!L$7,0))</f>
        <v>0</v>
      </c>
      <c r="V89" s="25">
        <f>IF(PROGRAM2_STAFF[[#This Row],[Type]]="Employee",Reference!M$6,IF(OR(PROGRAM2_STAFF[[#This Row],[Type]]="Contractor",PROGRAM2_STAFF[[#This Row],[Type]]="SOW"),Reference!M$7,0))</f>
        <v>0</v>
      </c>
      <c r="W89" s="25">
        <f>IF(PROGRAM2_STAFF[[#This Row],[Type]]="Employee",Reference!N$6,IF(OR(PROGRAM2_STAFF[[#This Row],[Type]]="Contractor",PROGRAM2_STAFF[[#This Row],[Type]]="SOW"),Reference!N$7,0))</f>
        <v>0</v>
      </c>
      <c r="X89" s="25">
        <f>IF(PROGRAM2_STAFF[[#This Row],[Type]]="Employee",Reference!O$6,IF(OR(PROGRAM2_STAFF[[#This Row],[Type]]="Contractor",PROGRAM2_STAFF[[#This Row],[Type]]="SOW"),Reference!O$7,0))</f>
        <v>0</v>
      </c>
      <c r="Y89" s="129">
        <f>SUM(PROGRAM2_STAFF[[#This Row],[Jan-26]:[Dec-26]])</f>
        <v>0</v>
      </c>
      <c r="Z89" s="7">
        <f>PROGRAM2_STAFF[[#This Row],[Rate]]*PROGRAM2_STAFF[[#This Row],[Total Hours]]</f>
        <v>0</v>
      </c>
      <c r="AA89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89" s="24" t="str" cm="1">
        <f t="array" ref="AB89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89" s="24" t="str" cm="1">
        <f t="array" ref="AC89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89" s="24" t="str" cm="1">
        <f t="array" ref="AD89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89" s="24" t="str" cm="1">
        <f t="array" ref="AE89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89" s="24" t="str" cm="1">
        <f t="array" ref="AF89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89" s="24" t="str" cm="1">
        <f t="array" ref="AG89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89" s="24" t="str" cm="1">
        <f t="array" ref="AH89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89" s="24" t="str" cm="1">
        <f t="array" ref="AI89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89" s="24" t="str" cm="1">
        <f t="array" ref="AJ89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89" s="24" t="str" cm="1">
        <f t="array" ref="AK89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89" s="24" t="str" cm="1">
        <f t="array" ref="AL89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90" spans="1:38" x14ac:dyDescent="0.25">
      <c r="A90" s="8" t="str">
        <f t="shared" si="3"/>
        <v>Program 2</v>
      </c>
      <c r="B90"/>
      <c r="C90"/>
      <c r="D90" s="24"/>
      <c r="E90" s="24"/>
      <c r="F90"/>
      <c r="G90"/>
      <c r="H90"/>
      <c r="I90" s="29"/>
      <c r="J90" s="29"/>
      <c r="K90"/>
      <c r="L90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90" s="25">
        <f>IF(PROGRAM2_STAFF[[#This Row],[Type]]="Employee",Reference!D$6,IF(OR(PROGRAM2_STAFF[[#This Row],[Type]]="Contractor",PROGRAM2_STAFF[[#This Row],[Type]]="SOW"),Reference!D$7,0))</f>
        <v>0</v>
      </c>
      <c r="N90" s="25">
        <f>IF(PROGRAM2_STAFF[[#This Row],[Type]]="Employee",Reference!E$6,IF(OR(PROGRAM2_STAFF[[#This Row],[Type]]="Contractor",PROGRAM2_STAFF[[#This Row],[Type]]="SOW"),Reference!E$7,0))</f>
        <v>0</v>
      </c>
      <c r="O90" s="25">
        <f>IF(PROGRAM2_STAFF[[#This Row],[Type]]="Employee",Reference!F$6,IF(OR(PROGRAM2_STAFF[[#This Row],[Type]]="Contractor",PROGRAM2_STAFF[[#This Row],[Type]]="SOW"),Reference!F$7,0))</f>
        <v>0</v>
      </c>
      <c r="P90" s="25">
        <f>IF(PROGRAM2_STAFF[[#This Row],[Type]]="Employee",Reference!G$6,IF(OR(PROGRAM2_STAFF[[#This Row],[Type]]="Contractor",PROGRAM2_STAFF[[#This Row],[Type]]="SOW"),Reference!G$7,0))</f>
        <v>0</v>
      </c>
      <c r="Q90" s="25">
        <f>IF(PROGRAM2_STAFF[[#This Row],[Type]]="Employee",Reference!H$6,IF(OR(PROGRAM2_STAFF[[#This Row],[Type]]="Contractor",PROGRAM2_STAFF[[#This Row],[Type]]="SOW"),Reference!H$7,0))</f>
        <v>0</v>
      </c>
      <c r="R90" s="25">
        <f>IF(PROGRAM2_STAFF[[#This Row],[Type]]="Employee",Reference!I$6,IF(OR(PROGRAM2_STAFF[[#This Row],[Type]]="Contractor",PROGRAM2_STAFF[[#This Row],[Type]]="SOW"),Reference!I$7,0))</f>
        <v>0</v>
      </c>
      <c r="S90" s="25">
        <f>IF(PROGRAM2_STAFF[[#This Row],[Type]]="Employee",Reference!J$6,IF(OR(PROGRAM2_STAFF[[#This Row],[Type]]="Contractor",PROGRAM2_STAFF[[#This Row],[Type]]="SOW"),Reference!J$7,0))</f>
        <v>0</v>
      </c>
      <c r="T90" s="25">
        <f>IF(PROGRAM2_STAFF[[#This Row],[Type]]="Employee",Reference!K$6,IF(OR(PROGRAM2_STAFF[[#This Row],[Type]]="Contractor",PROGRAM2_STAFF[[#This Row],[Type]]="SOW"),Reference!K$7,0))</f>
        <v>0</v>
      </c>
      <c r="U90" s="25">
        <f>IF(PROGRAM2_STAFF[[#This Row],[Type]]="Employee",Reference!L$6,IF(OR(PROGRAM2_STAFF[[#This Row],[Type]]="Contractor",PROGRAM2_STAFF[[#This Row],[Type]]="SOW"),Reference!L$7,0))</f>
        <v>0</v>
      </c>
      <c r="V90" s="25">
        <f>IF(PROGRAM2_STAFF[[#This Row],[Type]]="Employee",Reference!M$6,IF(OR(PROGRAM2_STAFF[[#This Row],[Type]]="Contractor",PROGRAM2_STAFF[[#This Row],[Type]]="SOW"),Reference!M$7,0))</f>
        <v>0</v>
      </c>
      <c r="W90" s="25">
        <f>IF(PROGRAM2_STAFF[[#This Row],[Type]]="Employee",Reference!N$6,IF(OR(PROGRAM2_STAFF[[#This Row],[Type]]="Contractor",PROGRAM2_STAFF[[#This Row],[Type]]="SOW"),Reference!N$7,0))</f>
        <v>0</v>
      </c>
      <c r="X90" s="25">
        <f>IF(PROGRAM2_STAFF[[#This Row],[Type]]="Employee",Reference!O$6,IF(OR(PROGRAM2_STAFF[[#This Row],[Type]]="Contractor",PROGRAM2_STAFF[[#This Row],[Type]]="SOW"),Reference!O$7,0))</f>
        <v>0</v>
      </c>
      <c r="Y90" s="129">
        <f>SUM(PROGRAM2_STAFF[[#This Row],[Jan-26]:[Dec-26]])</f>
        <v>0</v>
      </c>
      <c r="Z90" s="7">
        <f>PROGRAM2_STAFF[[#This Row],[Rate]]*PROGRAM2_STAFF[[#This Row],[Total Hours]]</f>
        <v>0</v>
      </c>
      <c r="AA90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90" s="24" t="str" cm="1">
        <f t="array" ref="AB90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90" s="24" t="str" cm="1">
        <f t="array" ref="AC90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90" s="24" t="str" cm="1">
        <f t="array" ref="AD90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90" s="24" t="str" cm="1">
        <f t="array" ref="AE90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90" s="24" t="str" cm="1">
        <f t="array" ref="AF90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90" s="24" t="str" cm="1">
        <f t="array" ref="AG90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90" s="24" t="str" cm="1">
        <f t="array" ref="AH90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90" s="24" t="str" cm="1">
        <f t="array" ref="AI90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90" s="24" t="str" cm="1">
        <f t="array" ref="AJ90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90" s="24" t="str" cm="1">
        <f t="array" ref="AK90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90" s="24" t="str" cm="1">
        <f t="array" ref="AL90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91" spans="1:38" x14ac:dyDescent="0.25">
      <c r="A91" s="8" t="str">
        <f t="shared" si="3"/>
        <v>Program 2</v>
      </c>
      <c r="B91"/>
      <c r="C91"/>
      <c r="D91" s="24"/>
      <c r="E91" s="24"/>
      <c r="F91"/>
      <c r="G91"/>
      <c r="H91"/>
      <c r="I91" s="29"/>
      <c r="J91" s="29"/>
      <c r="K91"/>
      <c r="L91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91" s="25">
        <f>IF(PROGRAM2_STAFF[[#This Row],[Type]]="Employee",Reference!D$6,IF(OR(PROGRAM2_STAFF[[#This Row],[Type]]="Contractor",PROGRAM2_STAFF[[#This Row],[Type]]="SOW"),Reference!D$7,0))</f>
        <v>0</v>
      </c>
      <c r="N91" s="25">
        <f>IF(PROGRAM2_STAFF[[#This Row],[Type]]="Employee",Reference!E$6,IF(OR(PROGRAM2_STAFF[[#This Row],[Type]]="Contractor",PROGRAM2_STAFF[[#This Row],[Type]]="SOW"),Reference!E$7,0))</f>
        <v>0</v>
      </c>
      <c r="O91" s="25">
        <f>IF(PROGRAM2_STAFF[[#This Row],[Type]]="Employee",Reference!F$6,IF(OR(PROGRAM2_STAFF[[#This Row],[Type]]="Contractor",PROGRAM2_STAFF[[#This Row],[Type]]="SOW"),Reference!F$7,0))</f>
        <v>0</v>
      </c>
      <c r="P91" s="25">
        <f>IF(PROGRAM2_STAFF[[#This Row],[Type]]="Employee",Reference!G$6,IF(OR(PROGRAM2_STAFF[[#This Row],[Type]]="Contractor",PROGRAM2_STAFF[[#This Row],[Type]]="SOW"),Reference!G$7,0))</f>
        <v>0</v>
      </c>
      <c r="Q91" s="25">
        <f>IF(PROGRAM2_STAFF[[#This Row],[Type]]="Employee",Reference!H$6,IF(OR(PROGRAM2_STAFF[[#This Row],[Type]]="Contractor",PROGRAM2_STAFF[[#This Row],[Type]]="SOW"),Reference!H$7,0))</f>
        <v>0</v>
      </c>
      <c r="R91" s="25">
        <f>IF(PROGRAM2_STAFF[[#This Row],[Type]]="Employee",Reference!I$6,IF(OR(PROGRAM2_STAFF[[#This Row],[Type]]="Contractor",PROGRAM2_STAFF[[#This Row],[Type]]="SOW"),Reference!I$7,0))</f>
        <v>0</v>
      </c>
      <c r="S91" s="25">
        <f>IF(PROGRAM2_STAFF[[#This Row],[Type]]="Employee",Reference!J$6,IF(OR(PROGRAM2_STAFF[[#This Row],[Type]]="Contractor",PROGRAM2_STAFF[[#This Row],[Type]]="SOW"),Reference!J$7,0))</f>
        <v>0</v>
      </c>
      <c r="T91" s="25">
        <f>IF(PROGRAM2_STAFF[[#This Row],[Type]]="Employee",Reference!K$6,IF(OR(PROGRAM2_STAFF[[#This Row],[Type]]="Contractor",PROGRAM2_STAFF[[#This Row],[Type]]="SOW"),Reference!K$7,0))</f>
        <v>0</v>
      </c>
      <c r="U91" s="25">
        <f>IF(PROGRAM2_STAFF[[#This Row],[Type]]="Employee",Reference!L$6,IF(OR(PROGRAM2_STAFF[[#This Row],[Type]]="Contractor",PROGRAM2_STAFF[[#This Row],[Type]]="SOW"),Reference!L$7,0))</f>
        <v>0</v>
      </c>
      <c r="V91" s="25">
        <f>IF(PROGRAM2_STAFF[[#This Row],[Type]]="Employee",Reference!M$6,IF(OR(PROGRAM2_STAFF[[#This Row],[Type]]="Contractor",PROGRAM2_STAFF[[#This Row],[Type]]="SOW"),Reference!M$7,0))</f>
        <v>0</v>
      </c>
      <c r="W91" s="25">
        <f>IF(PROGRAM2_STAFF[[#This Row],[Type]]="Employee",Reference!N$6,IF(OR(PROGRAM2_STAFF[[#This Row],[Type]]="Contractor",PROGRAM2_STAFF[[#This Row],[Type]]="SOW"),Reference!N$7,0))</f>
        <v>0</v>
      </c>
      <c r="X91" s="25">
        <f>IF(PROGRAM2_STAFF[[#This Row],[Type]]="Employee",Reference!O$6,IF(OR(PROGRAM2_STAFF[[#This Row],[Type]]="Contractor",PROGRAM2_STAFF[[#This Row],[Type]]="SOW"),Reference!O$7,0))</f>
        <v>0</v>
      </c>
      <c r="Y91" s="129">
        <f>SUM(PROGRAM2_STAFF[[#This Row],[Jan-26]:[Dec-26]])</f>
        <v>0</v>
      </c>
      <c r="Z91" s="7">
        <f>PROGRAM2_STAFF[[#This Row],[Rate]]*PROGRAM2_STAFF[[#This Row],[Total Hours]]</f>
        <v>0</v>
      </c>
      <c r="AA91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91" s="24" t="str" cm="1">
        <f t="array" ref="AB91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91" s="24" t="str" cm="1">
        <f t="array" ref="AC91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91" s="24" t="str" cm="1">
        <f t="array" ref="AD91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91" s="24" t="str" cm="1">
        <f t="array" ref="AE91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91" s="24" t="str" cm="1">
        <f t="array" ref="AF91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91" s="24" t="str" cm="1">
        <f t="array" ref="AG91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91" s="24" t="str" cm="1">
        <f t="array" ref="AH91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91" s="24" t="str" cm="1">
        <f t="array" ref="AI91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91" s="24" t="str" cm="1">
        <f t="array" ref="AJ91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91" s="24" t="str" cm="1">
        <f t="array" ref="AK91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91" s="24" t="str" cm="1">
        <f t="array" ref="AL91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92" spans="1:38" x14ac:dyDescent="0.25">
      <c r="A92" s="8" t="str">
        <f t="shared" si="3"/>
        <v>Program 2</v>
      </c>
      <c r="B92"/>
      <c r="C92"/>
      <c r="D92" s="24"/>
      <c r="E92" s="24"/>
      <c r="F92"/>
      <c r="G92"/>
      <c r="H92"/>
      <c r="I92" s="29"/>
      <c r="J92" s="29"/>
      <c r="K92"/>
      <c r="L92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92" s="25">
        <f>IF(PROGRAM2_STAFF[[#This Row],[Type]]="Employee",Reference!D$6,IF(OR(PROGRAM2_STAFF[[#This Row],[Type]]="Contractor",PROGRAM2_STAFF[[#This Row],[Type]]="SOW"),Reference!D$7,0))</f>
        <v>0</v>
      </c>
      <c r="N92" s="25">
        <f>IF(PROGRAM2_STAFF[[#This Row],[Type]]="Employee",Reference!E$6,IF(OR(PROGRAM2_STAFF[[#This Row],[Type]]="Contractor",PROGRAM2_STAFF[[#This Row],[Type]]="SOW"),Reference!E$7,0))</f>
        <v>0</v>
      </c>
      <c r="O92" s="25">
        <f>IF(PROGRAM2_STAFF[[#This Row],[Type]]="Employee",Reference!F$6,IF(OR(PROGRAM2_STAFF[[#This Row],[Type]]="Contractor",PROGRAM2_STAFF[[#This Row],[Type]]="SOW"),Reference!F$7,0))</f>
        <v>0</v>
      </c>
      <c r="P92" s="25">
        <f>IF(PROGRAM2_STAFF[[#This Row],[Type]]="Employee",Reference!G$6,IF(OR(PROGRAM2_STAFF[[#This Row],[Type]]="Contractor",PROGRAM2_STAFF[[#This Row],[Type]]="SOW"),Reference!G$7,0))</f>
        <v>0</v>
      </c>
      <c r="Q92" s="25">
        <f>IF(PROGRAM2_STAFF[[#This Row],[Type]]="Employee",Reference!H$6,IF(OR(PROGRAM2_STAFF[[#This Row],[Type]]="Contractor",PROGRAM2_STAFF[[#This Row],[Type]]="SOW"),Reference!H$7,0))</f>
        <v>0</v>
      </c>
      <c r="R92" s="25">
        <f>IF(PROGRAM2_STAFF[[#This Row],[Type]]="Employee",Reference!I$6,IF(OR(PROGRAM2_STAFF[[#This Row],[Type]]="Contractor",PROGRAM2_STAFF[[#This Row],[Type]]="SOW"),Reference!I$7,0))</f>
        <v>0</v>
      </c>
      <c r="S92" s="25">
        <f>IF(PROGRAM2_STAFF[[#This Row],[Type]]="Employee",Reference!J$6,IF(OR(PROGRAM2_STAFF[[#This Row],[Type]]="Contractor",PROGRAM2_STAFF[[#This Row],[Type]]="SOW"),Reference!J$7,0))</f>
        <v>0</v>
      </c>
      <c r="T92" s="25">
        <f>IF(PROGRAM2_STAFF[[#This Row],[Type]]="Employee",Reference!K$6,IF(OR(PROGRAM2_STAFF[[#This Row],[Type]]="Contractor",PROGRAM2_STAFF[[#This Row],[Type]]="SOW"),Reference!K$7,0))</f>
        <v>0</v>
      </c>
      <c r="U92" s="25">
        <f>IF(PROGRAM2_STAFF[[#This Row],[Type]]="Employee",Reference!L$6,IF(OR(PROGRAM2_STAFF[[#This Row],[Type]]="Contractor",PROGRAM2_STAFF[[#This Row],[Type]]="SOW"),Reference!L$7,0))</f>
        <v>0</v>
      </c>
      <c r="V92" s="25">
        <f>IF(PROGRAM2_STAFF[[#This Row],[Type]]="Employee",Reference!M$6,IF(OR(PROGRAM2_STAFF[[#This Row],[Type]]="Contractor",PROGRAM2_STAFF[[#This Row],[Type]]="SOW"),Reference!M$7,0))</f>
        <v>0</v>
      </c>
      <c r="W92" s="25">
        <f>IF(PROGRAM2_STAFF[[#This Row],[Type]]="Employee",Reference!N$6,IF(OR(PROGRAM2_STAFF[[#This Row],[Type]]="Contractor",PROGRAM2_STAFF[[#This Row],[Type]]="SOW"),Reference!N$7,0))</f>
        <v>0</v>
      </c>
      <c r="X92" s="25">
        <f>IF(PROGRAM2_STAFF[[#This Row],[Type]]="Employee",Reference!O$6,IF(OR(PROGRAM2_STAFF[[#This Row],[Type]]="Contractor",PROGRAM2_STAFF[[#This Row],[Type]]="SOW"),Reference!O$7,0))</f>
        <v>0</v>
      </c>
      <c r="Y92" s="129">
        <f>SUM(PROGRAM2_STAFF[[#This Row],[Jan-26]:[Dec-26]])</f>
        <v>0</v>
      </c>
      <c r="Z92" s="7">
        <f>PROGRAM2_STAFF[[#This Row],[Rate]]*PROGRAM2_STAFF[[#This Row],[Total Hours]]</f>
        <v>0</v>
      </c>
      <c r="AA92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92" s="24" t="str" cm="1">
        <f t="array" ref="AB92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92" s="24" t="str" cm="1">
        <f t="array" ref="AC92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92" s="24" t="str" cm="1">
        <f t="array" ref="AD92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92" s="24" t="str" cm="1">
        <f t="array" ref="AE92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92" s="24" t="str" cm="1">
        <f t="array" ref="AF92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92" s="24" t="str" cm="1">
        <f t="array" ref="AG92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92" s="24" t="str" cm="1">
        <f t="array" ref="AH92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92" s="24" t="str" cm="1">
        <f t="array" ref="AI92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92" s="24" t="str" cm="1">
        <f t="array" ref="AJ92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92" s="24" t="str" cm="1">
        <f t="array" ref="AK92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92" s="24" t="str" cm="1">
        <f t="array" ref="AL92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93" spans="1:38" x14ac:dyDescent="0.25">
      <c r="A93" s="8" t="str">
        <f t="shared" ref="A93:A103" si="4">$B$1</f>
        <v>Program 2</v>
      </c>
      <c r="B93"/>
      <c r="C93"/>
      <c r="D93" s="24"/>
      <c r="E93" s="24"/>
      <c r="F93"/>
      <c r="G93"/>
      <c r="H93"/>
      <c r="I93" s="29"/>
      <c r="J93" s="29"/>
      <c r="K93"/>
      <c r="L93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93" s="25">
        <f>IF(PROGRAM2_STAFF[[#This Row],[Type]]="Employee",Reference!D$6,IF(OR(PROGRAM2_STAFF[[#This Row],[Type]]="Contractor",PROGRAM2_STAFF[[#This Row],[Type]]="SOW"),Reference!D$7,0))</f>
        <v>0</v>
      </c>
      <c r="N93" s="25">
        <f>IF(PROGRAM2_STAFF[[#This Row],[Type]]="Employee",Reference!E$6,IF(OR(PROGRAM2_STAFF[[#This Row],[Type]]="Contractor",PROGRAM2_STAFF[[#This Row],[Type]]="SOW"),Reference!E$7,0))</f>
        <v>0</v>
      </c>
      <c r="O93" s="25">
        <f>IF(PROGRAM2_STAFF[[#This Row],[Type]]="Employee",Reference!F$6,IF(OR(PROGRAM2_STAFF[[#This Row],[Type]]="Contractor",PROGRAM2_STAFF[[#This Row],[Type]]="SOW"),Reference!F$7,0))</f>
        <v>0</v>
      </c>
      <c r="P93" s="25">
        <f>IF(PROGRAM2_STAFF[[#This Row],[Type]]="Employee",Reference!G$6,IF(OR(PROGRAM2_STAFF[[#This Row],[Type]]="Contractor",PROGRAM2_STAFF[[#This Row],[Type]]="SOW"),Reference!G$7,0))</f>
        <v>0</v>
      </c>
      <c r="Q93" s="25">
        <f>IF(PROGRAM2_STAFF[[#This Row],[Type]]="Employee",Reference!H$6,IF(OR(PROGRAM2_STAFF[[#This Row],[Type]]="Contractor",PROGRAM2_STAFF[[#This Row],[Type]]="SOW"),Reference!H$7,0))</f>
        <v>0</v>
      </c>
      <c r="R93" s="25">
        <f>IF(PROGRAM2_STAFF[[#This Row],[Type]]="Employee",Reference!I$6,IF(OR(PROGRAM2_STAFF[[#This Row],[Type]]="Contractor",PROGRAM2_STAFF[[#This Row],[Type]]="SOW"),Reference!I$7,0))</f>
        <v>0</v>
      </c>
      <c r="S93" s="25">
        <f>IF(PROGRAM2_STAFF[[#This Row],[Type]]="Employee",Reference!J$6,IF(OR(PROGRAM2_STAFF[[#This Row],[Type]]="Contractor",PROGRAM2_STAFF[[#This Row],[Type]]="SOW"),Reference!J$7,0))</f>
        <v>0</v>
      </c>
      <c r="T93" s="25">
        <f>IF(PROGRAM2_STAFF[[#This Row],[Type]]="Employee",Reference!K$6,IF(OR(PROGRAM2_STAFF[[#This Row],[Type]]="Contractor",PROGRAM2_STAFF[[#This Row],[Type]]="SOW"),Reference!K$7,0))</f>
        <v>0</v>
      </c>
      <c r="U93" s="25">
        <f>IF(PROGRAM2_STAFF[[#This Row],[Type]]="Employee",Reference!L$6,IF(OR(PROGRAM2_STAFF[[#This Row],[Type]]="Contractor",PROGRAM2_STAFF[[#This Row],[Type]]="SOW"),Reference!L$7,0))</f>
        <v>0</v>
      </c>
      <c r="V93" s="25">
        <f>IF(PROGRAM2_STAFF[[#This Row],[Type]]="Employee",Reference!M$6,IF(OR(PROGRAM2_STAFF[[#This Row],[Type]]="Contractor",PROGRAM2_STAFF[[#This Row],[Type]]="SOW"),Reference!M$7,0))</f>
        <v>0</v>
      </c>
      <c r="W93" s="25">
        <f>IF(PROGRAM2_STAFF[[#This Row],[Type]]="Employee",Reference!N$6,IF(OR(PROGRAM2_STAFF[[#This Row],[Type]]="Contractor",PROGRAM2_STAFF[[#This Row],[Type]]="SOW"),Reference!N$7,0))</f>
        <v>0</v>
      </c>
      <c r="X93" s="25">
        <f>IF(PROGRAM2_STAFF[[#This Row],[Type]]="Employee",Reference!O$6,IF(OR(PROGRAM2_STAFF[[#This Row],[Type]]="Contractor",PROGRAM2_STAFF[[#This Row],[Type]]="SOW"),Reference!O$7,0))</f>
        <v>0</v>
      </c>
      <c r="Y93" s="129">
        <f>SUM(PROGRAM2_STAFF[[#This Row],[Jan-26]:[Dec-26]])</f>
        <v>0</v>
      </c>
      <c r="Z93" s="7">
        <f>PROGRAM2_STAFF[[#This Row],[Rate]]*PROGRAM2_STAFF[[#This Row],[Total Hours]]</f>
        <v>0</v>
      </c>
      <c r="AA93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93" s="24" t="str" cm="1">
        <f t="array" ref="AB93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93" s="24" t="str" cm="1">
        <f t="array" ref="AC93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93" s="24" t="str" cm="1">
        <f t="array" ref="AD93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93" s="24" t="str" cm="1">
        <f t="array" ref="AE93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93" s="24" t="str" cm="1">
        <f t="array" ref="AF93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93" s="24" t="str" cm="1">
        <f t="array" ref="AG93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93" s="24" t="str" cm="1">
        <f t="array" ref="AH93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93" s="24" t="str" cm="1">
        <f t="array" ref="AI93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93" s="24" t="str" cm="1">
        <f t="array" ref="AJ93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93" s="24" t="str" cm="1">
        <f t="array" ref="AK93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93" s="24" t="str" cm="1">
        <f t="array" ref="AL93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94" spans="1:38" x14ac:dyDescent="0.25">
      <c r="A94" s="8" t="str">
        <f t="shared" si="4"/>
        <v>Program 2</v>
      </c>
      <c r="B94"/>
      <c r="C94"/>
      <c r="D94" s="24"/>
      <c r="E94" s="24"/>
      <c r="F94"/>
      <c r="G94"/>
      <c r="H94"/>
      <c r="I94" s="29"/>
      <c r="J94" s="29"/>
      <c r="K94"/>
      <c r="L94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94" s="25">
        <f>IF(PROGRAM2_STAFF[[#This Row],[Type]]="Employee",Reference!D$6,IF(OR(PROGRAM2_STAFF[[#This Row],[Type]]="Contractor",PROGRAM2_STAFF[[#This Row],[Type]]="SOW"),Reference!D$7,0))</f>
        <v>0</v>
      </c>
      <c r="N94" s="25">
        <f>IF(PROGRAM2_STAFF[[#This Row],[Type]]="Employee",Reference!E$6,IF(OR(PROGRAM2_STAFF[[#This Row],[Type]]="Contractor",PROGRAM2_STAFF[[#This Row],[Type]]="SOW"),Reference!E$7,0))</f>
        <v>0</v>
      </c>
      <c r="O94" s="25">
        <f>IF(PROGRAM2_STAFF[[#This Row],[Type]]="Employee",Reference!F$6,IF(OR(PROGRAM2_STAFF[[#This Row],[Type]]="Contractor",PROGRAM2_STAFF[[#This Row],[Type]]="SOW"),Reference!F$7,0))</f>
        <v>0</v>
      </c>
      <c r="P94" s="25">
        <f>IF(PROGRAM2_STAFF[[#This Row],[Type]]="Employee",Reference!G$6,IF(OR(PROGRAM2_STAFF[[#This Row],[Type]]="Contractor",PROGRAM2_STAFF[[#This Row],[Type]]="SOW"),Reference!G$7,0))</f>
        <v>0</v>
      </c>
      <c r="Q94" s="25">
        <f>IF(PROGRAM2_STAFF[[#This Row],[Type]]="Employee",Reference!H$6,IF(OR(PROGRAM2_STAFF[[#This Row],[Type]]="Contractor",PROGRAM2_STAFF[[#This Row],[Type]]="SOW"),Reference!H$7,0))</f>
        <v>0</v>
      </c>
      <c r="R94" s="25">
        <f>IF(PROGRAM2_STAFF[[#This Row],[Type]]="Employee",Reference!I$6,IF(OR(PROGRAM2_STAFF[[#This Row],[Type]]="Contractor",PROGRAM2_STAFF[[#This Row],[Type]]="SOW"),Reference!I$7,0))</f>
        <v>0</v>
      </c>
      <c r="S94" s="25">
        <f>IF(PROGRAM2_STAFF[[#This Row],[Type]]="Employee",Reference!J$6,IF(OR(PROGRAM2_STAFF[[#This Row],[Type]]="Contractor",PROGRAM2_STAFF[[#This Row],[Type]]="SOW"),Reference!J$7,0))</f>
        <v>0</v>
      </c>
      <c r="T94" s="25">
        <f>IF(PROGRAM2_STAFF[[#This Row],[Type]]="Employee",Reference!K$6,IF(OR(PROGRAM2_STAFF[[#This Row],[Type]]="Contractor",PROGRAM2_STAFF[[#This Row],[Type]]="SOW"),Reference!K$7,0))</f>
        <v>0</v>
      </c>
      <c r="U94" s="25">
        <f>IF(PROGRAM2_STAFF[[#This Row],[Type]]="Employee",Reference!L$6,IF(OR(PROGRAM2_STAFF[[#This Row],[Type]]="Contractor",PROGRAM2_STAFF[[#This Row],[Type]]="SOW"),Reference!L$7,0))</f>
        <v>0</v>
      </c>
      <c r="V94" s="25">
        <f>IF(PROGRAM2_STAFF[[#This Row],[Type]]="Employee",Reference!M$6,IF(OR(PROGRAM2_STAFF[[#This Row],[Type]]="Contractor",PROGRAM2_STAFF[[#This Row],[Type]]="SOW"),Reference!M$7,0))</f>
        <v>0</v>
      </c>
      <c r="W94" s="25">
        <f>IF(PROGRAM2_STAFF[[#This Row],[Type]]="Employee",Reference!N$6,IF(OR(PROGRAM2_STAFF[[#This Row],[Type]]="Contractor",PROGRAM2_STAFF[[#This Row],[Type]]="SOW"),Reference!N$7,0))</f>
        <v>0</v>
      </c>
      <c r="X94" s="25">
        <f>IF(PROGRAM2_STAFF[[#This Row],[Type]]="Employee",Reference!O$6,IF(OR(PROGRAM2_STAFF[[#This Row],[Type]]="Contractor",PROGRAM2_STAFF[[#This Row],[Type]]="SOW"),Reference!O$7,0))</f>
        <v>0</v>
      </c>
      <c r="Y94" s="129">
        <f>SUM(PROGRAM2_STAFF[[#This Row],[Jan-26]:[Dec-26]])</f>
        <v>0</v>
      </c>
      <c r="Z94" s="7">
        <f>PROGRAM2_STAFF[[#This Row],[Rate]]*PROGRAM2_STAFF[[#This Row],[Total Hours]]</f>
        <v>0</v>
      </c>
      <c r="AA94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94" s="24" t="str" cm="1">
        <f t="array" ref="AB94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94" s="24" t="str" cm="1">
        <f t="array" ref="AC94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94" s="24" t="str" cm="1">
        <f t="array" ref="AD94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94" s="24" t="str" cm="1">
        <f t="array" ref="AE94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94" s="24" t="str" cm="1">
        <f t="array" ref="AF94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94" s="24" t="str" cm="1">
        <f t="array" ref="AG94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94" s="24" t="str" cm="1">
        <f t="array" ref="AH94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94" s="24" t="str" cm="1">
        <f t="array" ref="AI94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94" s="24" t="str" cm="1">
        <f t="array" ref="AJ94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94" s="24" t="str" cm="1">
        <f t="array" ref="AK94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94" s="24" t="str" cm="1">
        <f t="array" ref="AL94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95" spans="1:38" x14ac:dyDescent="0.25">
      <c r="A95" s="8" t="str">
        <f t="shared" si="4"/>
        <v>Program 2</v>
      </c>
      <c r="B95"/>
      <c r="C95"/>
      <c r="D95" s="24"/>
      <c r="E95" s="24"/>
      <c r="F95"/>
      <c r="G95"/>
      <c r="H95"/>
      <c r="I95" s="29"/>
      <c r="J95" s="29"/>
      <c r="K95"/>
      <c r="L95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95" s="25">
        <f>IF(PROGRAM2_STAFF[[#This Row],[Type]]="Employee",Reference!D$6,IF(OR(PROGRAM2_STAFF[[#This Row],[Type]]="Contractor",PROGRAM2_STAFF[[#This Row],[Type]]="SOW"),Reference!D$7,0))</f>
        <v>0</v>
      </c>
      <c r="N95" s="25">
        <f>IF(PROGRAM2_STAFF[[#This Row],[Type]]="Employee",Reference!E$6,IF(OR(PROGRAM2_STAFF[[#This Row],[Type]]="Contractor",PROGRAM2_STAFF[[#This Row],[Type]]="SOW"),Reference!E$7,0))</f>
        <v>0</v>
      </c>
      <c r="O95" s="25">
        <f>IF(PROGRAM2_STAFF[[#This Row],[Type]]="Employee",Reference!F$6,IF(OR(PROGRAM2_STAFF[[#This Row],[Type]]="Contractor",PROGRAM2_STAFF[[#This Row],[Type]]="SOW"),Reference!F$7,0))</f>
        <v>0</v>
      </c>
      <c r="P95" s="25">
        <f>IF(PROGRAM2_STAFF[[#This Row],[Type]]="Employee",Reference!G$6,IF(OR(PROGRAM2_STAFF[[#This Row],[Type]]="Contractor",PROGRAM2_STAFF[[#This Row],[Type]]="SOW"),Reference!G$7,0))</f>
        <v>0</v>
      </c>
      <c r="Q95" s="25">
        <f>IF(PROGRAM2_STAFF[[#This Row],[Type]]="Employee",Reference!H$6,IF(OR(PROGRAM2_STAFF[[#This Row],[Type]]="Contractor",PROGRAM2_STAFF[[#This Row],[Type]]="SOW"),Reference!H$7,0))</f>
        <v>0</v>
      </c>
      <c r="R95" s="25">
        <f>IF(PROGRAM2_STAFF[[#This Row],[Type]]="Employee",Reference!I$6,IF(OR(PROGRAM2_STAFF[[#This Row],[Type]]="Contractor",PROGRAM2_STAFF[[#This Row],[Type]]="SOW"),Reference!I$7,0))</f>
        <v>0</v>
      </c>
      <c r="S95" s="25">
        <f>IF(PROGRAM2_STAFF[[#This Row],[Type]]="Employee",Reference!J$6,IF(OR(PROGRAM2_STAFF[[#This Row],[Type]]="Contractor",PROGRAM2_STAFF[[#This Row],[Type]]="SOW"),Reference!J$7,0))</f>
        <v>0</v>
      </c>
      <c r="T95" s="25">
        <f>IF(PROGRAM2_STAFF[[#This Row],[Type]]="Employee",Reference!K$6,IF(OR(PROGRAM2_STAFF[[#This Row],[Type]]="Contractor",PROGRAM2_STAFF[[#This Row],[Type]]="SOW"),Reference!K$7,0))</f>
        <v>0</v>
      </c>
      <c r="U95" s="25">
        <f>IF(PROGRAM2_STAFF[[#This Row],[Type]]="Employee",Reference!L$6,IF(OR(PROGRAM2_STAFF[[#This Row],[Type]]="Contractor",PROGRAM2_STAFF[[#This Row],[Type]]="SOW"),Reference!L$7,0))</f>
        <v>0</v>
      </c>
      <c r="V95" s="25">
        <f>IF(PROGRAM2_STAFF[[#This Row],[Type]]="Employee",Reference!M$6,IF(OR(PROGRAM2_STAFF[[#This Row],[Type]]="Contractor",PROGRAM2_STAFF[[#This Row],[Type]]="SOW"),Reference!M$7,0))</f>
        <v>0</v>
      </c>
      <c r="W95" s="25">
        <f>IF(PROGRAM2_STAFF[[#This Row],[Type]]="Employee",Reference!N$6,IF(OR(PROGRAM2_STAFF[[#This Row],[Type]]="Contractor",PROGRAM2_STAFF[[#This Row],[Type]]="SOW"),Reference!N$7,0))</f>
        <v>0</v>
      </c>
      <c r="X95" s="25">
        <f>IF(PROGRAM2_STAFF[[#This Row],[Type]]="Employee",Reference!O$6,IF(OR(PROGRAM2_STAFF[[#This Row],[Type]]="Contractor",PROGRAM2_STAFF[[#This Row],[Type]]="SOW"),Reference!O$7,0))</f>
        <v>0</v>
      </c>
      <c r="Y95" s="129">
        <f>SUM(PROGRAM2_STAFF[[#This Row],[Jan-26]:[Dec-26]])</f>
        <v>0</v>
      </c>
      <c r="Z95" s="7">
        <f>PROGRAM2_STAFF[[#This Row],[Rate]]*PROGRAM2_STAFF[[#This Row],[Total Hours]]</f>
        <v>0</v>
      </c>
      <c r="AA95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95" s="24" t="str" cm="1">
        <f t="array" ref="AB95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95" s="24" t="str" cm="1">
        <f t="array" ref="AC95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95" s="24" t="str" cm="1">
        <f t="array" ref="AD95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95" s="24" t="str" cm="1">
        <f t="array" ref="AE95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95" s="24" t="str" cm="1">
        <f t="array" ref="AF95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95" s="24" t="str" cm="1">
        <f t="array" ref="AG95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95" s="24" t="str" cm="1">
        <f t="array" ref="AH95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95" s="24" t="str" cm="1">
        <f t="array" ref="AI95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95" s="24" t="str" cm="1">
        <f t="array" ref="AJ95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95" s="24" t="str" cm="1">
        <f t="array" ref="AK95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95" s="24" t="str" cm="1">
        <f t="array" ref="AL95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96" spans="1:38" x14ac:dyDescent="0.25">
      <c r="A96" s="8" t="str">
        <f t="shared" si="4"/>
        <v>Program 2</v>
      </c>
      <c r="B96"/>
      <c r="C96"/>
      <c r="D96" s="24"/>
      <c r="E96" s="24"/>
      <c r="F96"/>
      <c r="G96"/>
      <c r="H96"/>
      <c r="I96" s="29"/>
      <c r="J96" s="29"/>
      <c r="K96"/>
      <c r="L96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96" s="25">
        <f>IF(PROGRAM2_STAFF[[#This Row],[Type]]="Employee",Reference!D$6,IF(OR(PROGRAM2_STAFF[[#This Row],[Type]]="Contractor",PROGRAM2_STAFF[[#This Row],[Type]]="SOW"),Reference!D$7,0))</f>
        <v>0</v>
      </c>
      <c r="N96" s="25">
        <f>IF(PROGRAM2_STAFF[[#This Row],[Type]]="Employee",Reference!E$6,IF(OR(PROGRAM2_STAFF[[#This Row],[Type]]="Contractor",PROGRAM2_STAFF[[#This Row],[Type]]="SOW"),Reference!E$7,0))</f>
        <v>0</v>
      </c>
      <c r="O96" s="25">
        <f>IF(PROGRAM2_STAFF[[#This Row],[Type]]="Employee",Reference!F$6,IF(OR(PROGRAM2_STAFF[[#This Row],[Type]]="Contractor",PROGRAM2_STAFF[[#This Row],[Type]]="SOW"),Reference!F$7,0))</f>
        <v>0</v>
      </c>
      <c r="P96" s="25">
        <f>IF(PROGRAM2_STAFF[[#This Row],[Type]]="Employee",Reference!G$6,IF(OR(PROGRAM2_STAFF[[#This Row],[Type]]="Contractor",PROGRAM2_STAFF[[#This Row],[Type]]="SOW"),Reference!G$7,0))</f>
        <v>0</v>
      </c>
      <c r="Q96" s="25">
        <f>IF(PROGRAM2_STAFF[[#This Row],[Type]]="Employee",Reference!H$6,IF(OR(PROGRAM2_STAFF[[#This Row],[Type]]="Contractor",PROGRAM2_STAFF[[#This Row],[Type]]="SOW"),Reference!H$7,0))</f>
        <v>0</v>
      </c>
      <c r="R96" s="25">
        <f>IF(PROGRAM2_STAFF[[#This Row],[Type]]="Employee",Reference!I$6,IF(OR(PROGRAM2_STAFF[[#This Row],[Type]]="Contractor",PROGRAM2_STAFF[[#This Row],[Type]]="SOW"),Reference!I$7,0))</f>
        <v>0</v>
      </c>
      <c r="S96" s="25">
        <f>IF(PROGRAM2_STAFF[[#This Row],[Type]]="Employee",Reference!J$6,IF(OR(PROGRAM2_STAFF[[#This Row],[Type]]="Contractor",PROGRAM2_STAFF[[#This Row],[Type]]="SOW"),Reference!J$7,0))</f>
        <v>0</v>
      </c>
      <c r="T96" s="25">
        <f>IF(PROGRAM2_STAFF[[#This Row],[Type]]="Employee",Reference!K$6,IF(OR(PROGRAM2_STAFF[[#This Row],[Type]]="Contractor",PROGRAM2_STAFF[[#This Row],[Type]]="SOW"),Reference!K$7,0))</f>
        <v>0</v>
      </c>
      <c r="U96" s="25">
        <f>IF(PROGRAM2_STAFF[[#This Row],[Type]]="Employee",Reference!L$6,IF(OR(PROGRAM2_STAFF[[#This Row],[Type]]="Contractor",PROGRAM2_STAFF[[#This Row],[Type]]="SOW"),Reference!L$7,0))</f>
        <v>0</v>
      </c>
      <c r="V96" s="25">
        <f>IF(PROGRAM2_STAFF[[#This Row],[Type]]="Employee",Reference!M$6,IF(OR(PROGRAM2_STAFF[[#This Row],[Type]]="Contractor",PROGRAM2_STAFF[[#This Row],[Type]]="SOW"),Reference!M$7,0))</f>
        <v>0</v>
      </c>
      <c r="W96" s="25">
        <f>IF(PROGRAM2_STAFF[[#This Row],[Type]]="Employee",Reference!N$6,IF(OR(PROGRAM2_STAFF[[#This Row],[Type]]="Contractor",PROGRAM2_STAFF[[#This Row],[Type]]="SOW"),Reference!N$7,0))</f>
        <v>0</v>
      </c>
      <c r="X96" s="25">
        <f>IF(PROGRAM2_STAFF[[#This Row],[Type]]="Employee",Reference!O$6,IF(OR(PROGRAM2_STAFF[[#This Row],[Type]]="Contractor",PROGRAM2_STAFF[[#This Row],[Type]]="SOW"),Reference!O$7,0))</f>
        <v>0</v>
      </c>
      <c r="Y96" s="129">
        <f>SUM(PROGRAM2_STAFF[[#This Row],[Jan-26]:[Dec-26]])</f>
        <v>0</v>
      </c>
      <c r="Z96" s="7">
        <f>PROGRAM2_STAFF[[#This Row],[Rate]]*PROGRAM2_STAFF[[#This Row],[Total Hours]]</f>
        <v>0</v>
      </c>
      <c r="AA96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96" s="24" t="str" cm="1">
        <f t="array" ref="AB96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96" s="24" t="str" cm="1">
        <f t="array" ref="AC96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96" s="24" t="str" cm="1">
        <f t="array" ref="AD96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96" s="24" t="str" cm="1">
        <f t="array" ref="AE96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96" s="24" t="str" cm="1">
        <f t="array" ref="AF96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96" s="24" t="str" cm="1">
        <f t="array" ref="AG96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96" s="24" t="str" cm="1">
        <f t="array" ref="AH96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96" s="24" t="str" cm="1">
        <f t="array" ref="AI96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96" s="24" t="str" cm="1">
        <f t="array" ref="AJ96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96" s="24" t="str" cm="1">
        <f t="array" ref="AK96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96" s="24" t="str" cm="1">
        <f t="array" ref="AL96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97" spans="1:38" x14ac:dyDescent="0.25">
      <c r="A97" s="8" t="str">
        <f t="shared" si="4"/>
        <v>Program 2</v>
      </c>
      <c r="B97"/>
      <c r="C97"/>
      <c r="D97" s="24"/>
      <c r="E97" s="24"/>
      <c r="F97"/>
      <c r="G97"/>
      <c r="H97"/>
      <c r="I97" s="29"/>
      <c r="J97" s="29"/>
      <c r="K97"/>
      <c r="L97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97" s="25">
        <f>IF(PROGRAM2_STAFF[[#This Row],[Type]]="Employee",Reference!D$6,IF(OR(PROGRAM2_STAFF[[#This Row],[Type]]="Contractor",PROGRAM2_STAFF[[#This Row],[Type]]="SOW"),Reference!D$7,0))</f>
        <v>0</v>
      </c>
      <c r="N97" s="25">
        <f>IF(PROGRAM2_STAFF[[#This Row],[Type]]="Employee",Reference!E$6,IF(OR(PROGRAM2_STAFF[[#This Row],[Type]]="Contractor",PROGRAM2_STAFF[[#This Row],[Type]]="SOW"),Reference!E$7,0))</f>
        <v>0</v>
      </c>
      <c r="O97" s="25">
        <f>IF(PROGRAM2_STAFF[[#This Row],[Type]]="Employee",Reference!F$6,IF(OR(PROGRAM2_STAFF[[#This Row],[Type]]="Contractor",PROGRAM2_STAFF[[#This Row],[Type]]="SOW"),Reference!F$7,0))</f>
        <v>0</v>
      </c>
      <c r="P97" s="25">
        <f>IF(PROGRAM2_STAFF[[#This Row],[Type]]="Employee",Reference!G$6,IF(OR(PROGRAM2_STAFF[[#This Row],[Type]]="Contractor",PROGRAM2_STAFF[[#This Row],[Type]]="SOW"),Reference!G$7,0))</f>
        <v>0</v>
      </c>
      <c r="Q97" s="25">
        <f>IF(PROGRAM2_STAFF[[#This Row],[Type]]="Employee",Reference!H$6,IF(OR(PROGRAM2_STAFF[[#This Row],[Type]]="Contractor",PROGRAM2_STAFF[[#This Row],[Type]]="SOW"),Reference!H$7,0))</f>
        <v>0</v>
      </c>
      <c r="R97" s="25">
        <f>IF(PROGRAM2_STAFF[[#This Row],[Type]]="Employee",Reference!I$6,IF(OR(PROGRAM2_STAFF[[#This Row],[Type]]="Contractor",PROGRAM2_STAFF[[#This Row],[Type]]="SOW"),Reference!I$7,0))</f>
        <v>0</v>
      </c>
      <c r="S97" s="25">
        <f>IF(PROGRAM2_STAFF[[#This Row],[Type]]="Employee",Reference!J$6,IF(OR(PROGRAM2_STAFF[[#This Row],[Type]]="Contractor",PROGRAM2_STAFF[[#This Row],[Type]]="SOW"),Reference!J$7,0))</f>
        <v>0</v>
      </c>
      <c r="T97" s="25">
        <f>IF(PROGRAM2_STAFF[[#This Row],[Type]]="Employee",Reference!K$6,IF(OR(PROGRAM2_STAFF[[#This Row],[Type]]="Contractor",PROGRAM2_STAFF[[#This Row],[Type]]="SOW"),Reference!K$7,0))</f>
        <v>0</v>
      </c>
      <c r="U97" s="25">
        <f>IF(PROGRAM2_STAFF[[#This Row],[Type]]="Employee",Reference!L$6,IF(OR(PROGRAM2_STAFF[[#This Row],[Type]]="Contractor",PROGRAM2_STAFF[[#This Row],[Type]]="SOW"),Reference!L$7,0))</f>
        <v>0</v>
      </c>
      <c r="V97" s="25">
        <f>IF(PROGRAM2_STAFF[[#This Row],[Type]]="Employee",Reference!M$6,IF(OR(PROGRAM2_STAFF[[#This Row],[Type]]="Contractor",PROGRAM2_STAFF[[#This Row],[Type]]="SOW"),Reference!M$7,0))</f>
        <v>0</v>
      </c>
      <c r="W97" s="25">
        <f>IF(PROGRAM2_STAFF[[#This Row],[Type]]="Employee",Reference!N$6,IF(OR(PROGRAM2_STAFF[[#This Row],[Type]]="Contractor",PROGRAM2_STAFF[[#This Row],[Type]]="SOW"),Reference!N$7,0))</f>
        <v>0</v>
      </c>
      <c r="X97" s="25">
        <f>IF(PROGRAM2_STAFF[[#This Row],[Type]]="Employee",Reference!O$6,IF(OR(PROGRAM2_STAFF[[#This Row],[Type]]="Contractor",PROGRAM2_STAFF[[#This Row],[Type]]="SOW"),Reference!O$7,0))</f>
        <v>0</v>
      </c>
      <c r="Y97" s="129">
        <f>SUM(PROGRAM2_STAFF[[#This Row],[Jan-26]:[Dec-26]])</f>
        <v>0</v>
      </c>
      <c r="Z97" s="7">
        <f>PROGRAM2_STAFF[[#This Row],[Rate]]*PROGRAM2_STAFF[[#This Row],[Total Hours]]</f>
        <v>0</v>
      </c>
      <c r="AA97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97" s="24" t="str" cm="1">
        <f t="array" ref="AB97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97" s="24" t="str" cm="1">
        <f t="array" ref="AC97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97" s="24" t="str" cm="1">
        <f t="array" ref="AD97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97" s="24" t="str" cm="1">
        <f t="array" ref="AE97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97" s="24" t="str" cm="1">
        <f t="array" ref="AF97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97" s="24" t="str" cm="1">
        <f t="array" ref="AG97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97" s="24" t="str" cm="1">
        <f t="array" ref="AH97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97" s="24" t="str" cm="1">
        <f t="array" ref="AI97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97" s="24" t="str" cm="1">
        <f t="array" ref="AJ97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97" s="24" t="str" cm="1">
        <f t="array" ref="AK97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97" s="24" t="str" cm="1">
        <f t="array" ref="AL97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98" spans="1:38" x14ac:dyDescent="0.25">
      <c r="A98" s="8" t="str">
        <f t="shared" si="4"/>
        <v>Program 2</v>
      </c>
      <c r="B98"/>
      <c r="C98"/>
      <c r="D98" s="24"/>
      <c r="E98" s="24"/>
      <c r="F98"/>
      <c r="G98"/>
      <c r="H98"/>
      <c r="I98" s="29"/>
      <c r="J98" s="29"/>
      <c r="K98"/>
      <c r="L98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98" s="25">
        <f>IF(PROGRAM2_STAFF[[#This Row],[Type]]="Employee",Reference!D$6,IF(OR(PROGRAM2_STAFF[[#This Row],[Type]]="Contractor",PROGRAM2_STAFF[[#This Row],[Type]]="SOW"),Reference!D$7,0))</f>
        <v>0</v>
      </c>
      <c r="N98" s="25">
        <f>IF(PROGRAM2_STAFF[[#This Row],[Type]]="Employee",Reference!E$6,IF(OR(PROGRAM2_STAFF[[#This Row],[Type]]="Contractor",PROGRAM2_STAFF[[#This Row],[Type]]="SOW"),Reference!E$7,0))</f>
        <v>0</v>
      </c>
      <c r="O98" s="25">
        <f>IF(PROGRAM2_STAFF[[#This Row],[Type]]="Employee",Reference!F$6,IF(OR(PROGRAM2_STAFF[[#This Row],[Type]]="Contractor",PROGRAM2_STAFF[[#This Row],[Type]]="SOW"),Reference!F$7,0))</f>
        <v>0</v>
      </c>
      <c r="P98" s="25">
        <f>IF(PROGRAM2_STAFF[[#This Row],[Type]]="Employee",Reference!G$6,IF(OR(PROGRAM2_STAFF[[#This Row],[Type]]="Contractor",PROGRAM2_STAFF[[#This Row],[Type]]="SOW"),Reference!G$7,0))</f>
        <v>0</v>
      </c>
      <c r="Q98" s="25">
        <f>IF(PROGRAM2_STAFF[[#This Row],[Type]]="Employee",Reference!H$6,IF(OR(PROGRAM2_STAFF[[#This Row],[Type]]="Contractor",PROGRAM2_STAFF[[#This Row],[Type]]="SOW"),Reference!H$7,0))</f>
        <v>0</v>
      </c>
      <c r="R98" s="25">
        <f>IF(PROGRAM2_STAFF[[#This Row],[Type]]="Employee",Reference!I$6,IF(OR(PROGRAM2_STAFF[[#This Row],[Type]]="Contractor",PROGRAM2_STAFF[[#This Row],[Type]]="SOW"),Reference!I$7,0))</f>
        <v>0</v>
      </c>
      <c r="S98" s="25">
        <f>IF(PROGRAM2_STAFF[[#This Row],[Type]]="Employee",Reference!J$6,IF(OR(PROGRAM2_STAFF[[#This Row],[Type]]="Contractor",PROGRAM2_STAFF[[#This Row],[Type]]="SOW"),Reference!J$7,0))</f>
        <v>0</v>
      </c>
      <c r="T98" s="25">
        <f>IF(PROGRAM2_STAFF[[#This Row],[Type]]="Employee",Reference!K$6,IF(OR(PROGRAM2_STAFF[[#This Row],[Type]]="Contractor",PROGRAM2_STAFF[[#This Row],[Type]]="SOW"),Reference!K$7,0))</f>
        <v>0</v>
      </c>
      <c r="U98" s="25">
        <f>IF(PROGRAM2_STAFF[[#This Row],[Type]]="Employee",Reference!L$6,IF(OR(PROGRAM2_STAFF[[#This Row],[Type]]="Contractor",PROGRAM2_STAFF[[#This Row],[Type]]="SOW"),Reference!L$7,0))</f>
        <v>0</v>
      </c>
      <c r="V98" s="25">
        <f>IF(PROGRAM2_STAFF[[#This Row],[Type]]="Employee",Reference!M$6,IF(OR(PROGRAM2_STAFF[[#This Row],[Type]]="Contractor",PROGRAM2_STAFF[[#This Row],[Type]]="SOW"),Reference!M$7,0))</f>
        <v>0</v>
      </c>
      <c r="W98" s="25">
        <f>IF(PROGRAM2_STAFF[[#This Row],[Type]]="Employee",Reference!N$6,IF(OR(PROGRAM2_STAFF[[#This Row],[Type]]="Contractor",PROGRAM2_STAFF[[#This Row],[Type]]="SOW"),Reference!N$7,0))</f>
        <v>0</v>
      </c>
      <c r="X98" s="25">
        <f>IF(PROGRAM2_STAFF[[#This Row],[Type]]="Employee",Reference!O$6,IF(OR(PROGRAM2_STAFF[[#This Row],[Type]]="Contractor",PROGRAM2_STAFF[[#This Row],[Type]]="SOW"),Reference!O$7,0))</f>
        <v>0</v>
      </c>
      <c r="Y98" s="129">
        <f>SUM(PROGRAM2_STAFF[[#This Row],[Jan-26]:[Dec-26]])</f>
        <v>0</v>
      </c>
      <c r="Z98" s="7">
        <f>PROGRAM2_STAFF[[#This Row],[Rate]]*PROGRAM2_STAFF[[#This Row],[Total Hours]]</f>
        <v>0</v>
      </c>
      <c r="AA98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98" s="24" t="str" cm="1">
        <f t="array" ref="AB98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98" s="24" t="str" cm="1">
        <f t="array" ref="AC98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98" s="24" t="str" cm="1">
        <f t="array" ref="AD98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98" s="24" t="str" cm="1">
        <f t="array" ref="AE98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98" s="24" t="str" cm="1">
        <f t="array" ref="AF98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98" s="24" t="str" cm="1">
        <f t="array" ref="AG98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98" s="24" t="str" cm="1">
        <f t="array" ref="AH98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98" s="24" t="str" cm="1">
        <f t="array" ref="AI98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98" s="24" t="str" cm="1">
        <f t="array" ref="AJ98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98" s="24" t="str" cm="1">
        <f t="array" ref="AK98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98" s="24" t="str" cm="1">
        <f t="array" ref="AL98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99" spans="1:38" x14ac:dyDescent="0.25">
      <c r="A99" s="8" t="str">
        <f t="shared" si="4"/>
        <v>Program 2</v>
      </c>
      <c r="B99"/>
      <c r="C99"/>
      <c r="D99" s="24"/>
      <c r="E99" s="24"/>
      <c r="F99"/>
      <c r="G99"/>
      <c r="H99"/>
      <c r="I99" s="29"/>
      <c r="J99" s="29"/>
      <c r="K99"/>
      <c r="L99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99" s="25">
        <f>IF(PROGRAM2_STAFF[[#This Row],[Type]]="Employee",Reference!D$6,IF(OR(PROGRAM2_STAFF[[#This Row],[Type]]="Contractor",PROGRAM2_STAFF[[#This Row],[Type]]="SOW"),Reference!D$7,0))</f>
        <v>0</v>
      </c>
      <c r="N99" s="25">
        <f>IF(PROGRAM2_STAFF[[#This Row],[Type]]="Employee",Reference!E$6,IF(OR(PROGRAM2_STAFF[[#This Row],[Type]]="Contractor",PROGRAM2_STAFF[[#This Row],[Type]]="SOW"),Reference!E$7,0))</f>
        <v>0</v>
      </c>
      <c r="O99" s="25">
        <f>IF(PROGRAM2_STAFF[[#This Row],[Type]]="Employee",Reference!F$6,IF(OR(PROGRAM2_STAFF[[#This Row],[Type]]="Contractor",PROGRAM2_STAFF[[#This Row],[Type]]="SOW"),Reference!F$7,0))</f>
        <v>0</v>
      </c>
      <c r="P99" s="25">
        <f>IF(PROGRAM2_STAFF[[#This Row],[Type]]="Employee",Reference!G$6,IF(OR(PROGRAM2_STAFF[[#This Row],[Type]]="Contractor",PROGRAM2_STAFF[[#This Row],[Type]]="SOW"),Reference!G$7,0))</f>
        <v>0</v>
      </c>
      <c r="Q99" s="25">
        <f>IF(PROGRAM2_STAFF[[#This Row],[Type]]="Employee",Reference!H$6,IF(OR(PROGRAM2_STAFF[[#This Row],[Type]]="Contractor",PROGRAM2_STAFF[[#This Row],[Type]]="SOW"),Reference!H$7,0))</f>
        <v>0</v>
      </c>
      <c r="R99" s="25">
        <f>IF(PROGRAM2_STAFF[[#This Row],[Type]]="Employee",Reference!I$6,IF(OR(PROGRAM2_STAFF[[#This Row],[Type]]="Contractor",PROGRAM2_STAFF[[#This Row],[Type]]="SOW"),Reference!I$7,0))</f>
        <v>0</v>
      </c>
      <c r="S99" s="25">
        <f>IF(PROGRAM2_STAFF[[#This Row],[Type]]="Employee",Reference!J$6,IF(OR(PROGRAM2_STAFF[[#This Row],[Type]]="Contractor",PROGRAM2_STAFF[[#This Row],[Type]]="SOW"),Reference!J$7,0))</f>
        <v>0</v>
      </c>
      <c r="T99" s="25">
        <f>IF(PROGRAM2_STAFF[[#This Row],[Type]]="Employee",Reference!K$6,IF(OR(PROGRAM2_STAFF[[#This Row],[Type]]="Contractor",PROGRAM2_STAFF[[#This Row],[Type]]="SOW"),Reference!K$7,0))</f>
        <v>0</v>
      </c>
      <c r="U99" s="25">
        <f>IF(PROGRAM2_STAFF[[#This Row],[Type]]="Employee",Reference!L$6,IF(OR(PROGRAM2_STAFF[[#This Row],[Type]]="Contractor",PROGRAM2_STAFF[[#This Row],[Type]]="SOW"),Reference!L$7,0))</f>
        <v>0</v>
      </c>
      <c r="V99" s="25">
        <f>IF(PROGRAM2_STAFF[[#This Row],[Type]]="Employee",Reference!M$6,IF(OR(PROGRAM2_STAFF[[#This Row],[Type]]="Contractor",PROGRAM2_STAFF[[#This Row],[Type]]="SOW"),Reference!M$7,0))</f>
        <v>0</v>
      </c>
      <c r="W99" s="25">
        <f>IF(PROGRAM2_STAFF[[#This Row],[Type]]="Employee",Reference!N$6,IF(OR(PROGRAM2_STAFF[[#This Row],[Type]]="Contractor",PROGRAM2_STAFF[[#This Row],[Type]]="SOW"),Reference!N$7,0))</f>
        <v>0</v>
      </c>
      <c r="X99" s="25">
        <f>IF(PROGRAM2_STAFF[[#This Row],[Type]]="Employee",Reference!O$6,IF(OR(PROGRAM2_STAFF[[#This Row],[Type]]="Contractor",PROGRAM2_STAFF[[#This Row],[Type]]="SOW"),Reference!O$7,0))</f>
        <v>0</v>
      </c>
      <c r="Y99" s="129">
        <f>SUM(PROGRAM2_STAFF[[#This Row],[Jan-26]:[Dec-26]])</f>
        <v>0</v>
      </c>
      <c r="Z99" s="7">
        <f>PROGRAM2_STAFF[[#This Row],[Rate]]*PROGRAM2_STAFF[[#This Row],[Total Hours]]</f>
        <v>0</v>
      </c>
      <c r="AA99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99" s="24" t="str" cm="1">
        <f t="array" ref="AB99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99" s="24" t="str" cm="1">
        <f t="array" ref="AC99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99" s="24" t="str" cm="1">
        <f t="array" ref="AD99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99" s="24" t="str" cm="1">
        <f t="array" ref="AE99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99" s="24" t="str" cm="1">
        <f t="array" ref="AF99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99" s="24" t="str" cm="1">
        <f t="array" ref="AG99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99" s="24" t="str" cm="1">
        <f t="array" ref="AH99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99" s="24" t="str" cm="1">
        <f t="array" ref="AI99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99" s="24" t="str" cm="1">
        <f t="array" ref="AJ99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99" s="24" t="str" cm="1">
        <f t="array" ref="AK99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99" s="24" t="str" cm="1">
        <f t="array" ref="AL99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100" spans="1:38" x14ac:dyDescent="0.25">
      <c r="A100" s="8" t="str">
        <f t="shared" si="4"/>
        <v>Program 2</v>
      </c>
      <c r="B100"/>
      <c r="C100"/>
      <c r="D100" s="24"/>
      <c r="E100" s="24"/>
      <c r="F100"/>
      <c r="G100"/>
      <c r="H100"/>
      <c r="I100" s="29"/>
      <c r="J100" s="29"/>
      <c r="K100"/>
      <c r="L100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100" s="25">
        <f>IF(PROGRAM2_STAFF[[#This Row],[Type]]="Employee",Reference!D$6,IF(OR(PROGRAM2_STAFF[[#This Row],[Type]]="Contractor",PROGRAM2_STAFF[[#This Row],[Type]]="SOW"),Reference!D$7,0))</f>
        <v>0</v>
      </c>
      <c r="N100" s="25">
        <f>IF(PROGRAM2_STAFF[[#This Row],[Type]]="Employee",Reference!E$6,IF(OR(PROGRAM2_STAFF[[#This Row],[Type]]="Contractor",PROGRAM2_STAFF[[#This Row],[Type]]="SOW"),Reference!E$7,0))</f>
        <v>0</v>
      </c>
      <c r="O100" s="25">
        <f>IF(PROGRAM2_STAFF[[#This Row],[Type]]="Employee",Reference!F$6,IF(OR(PROGRAM2_STAFF[[#This Row],[Type]]="Contractor",PROGRAM2_STAFF[[#This Row],[Type]]="SOW"),Reference!F$7,0))</f>
        <v>0</v>
      </c>
      <c r="P100" s="25">
        <f>IF(PROGRAM2_STAFF[[#This Row],[Type]]="Employee",Reference!G$6,IF(OR(PROGRAM2_STAFF[[#This Row],[Type]]="Contractor",PROGRAM2_STAFF[[#This Row],[Type]]="SOW"),Reference!G$7,0))</f>
        <v>0</v>
      </c>
      <c r="Q100" s="25">
        <f>IF(PROGRAM2_STAFF[[#This Row],[Type]]="Employee",Reference!H$6,IF(OR(PROGRAM2_STAFF[[#This Row],[Type]]="Contractor",PROGRAM2_STAFF[[#This Row],[Type]]="SOW"),Reference!H$7,0))</f>
        <v>0</v>
      </c>
      <c r="R100" s="25">
        <f>IF(PROGRAM2_STAFF[[#This Row],[Type]]="Employee",Reference!I$6,IF(OR(PROGRAM2_STAFF[[#This Row],[Type]]="Contractor",PROGRAM2_STAFF[[#This Row],[Type]]="SOW"),Reference!I$7,0))</f>
        <v>0</v>
      </c>
      <c r="S100" s="25">
        <f>IF(PROGRAM2_STAFF[[#This Row],[Type]]="Employee",Reference!J$6,IF(OR(PROGRAM2_STAFF[[#This Row],[Type]]="Contractor",PROGRAM2_STAFF[[#This Row],[Type]]="SOW"),Reference!J$7,0))</f>
        <v>0</v>
      </c>
      <c r="T100" s="25">
        <f>IF(PROGRAM2_STAFF[[#This Row],[Type]]="Employee",Reference!K$6,IF(OR(PROGRAM2_STAFF[[#This Row],[Type]]="Contractor",PROGRAM2_STAFF[[#This Row],[Type]]="SOW"),Reference!K$7,0))</f>
        <v>0</v>
      </c>
      <c r="U100" s="25">
        <f>IF(PROGRAM2_STAFF[[#This Row],[Type]]="Employee",Reference!L$6,IF(OR(PROGRAM2_STAFF[[#This Row],[Type]]="Contractor",PROGRAM2_STAFF[[#This Row],[Type]]="SOW"),Reference!L$7,0))</f>
        <v>0</v>
      </c>
      <c r="V100" s="25">
        <f>IF(PROGRAM2_STAFF[[#This Row],[Type]]="Employee",Reference!M$6,IF(OR(PROGRAM2_STAFF[[#This Row],[Type]]="Contractor",PROGRAM2_STAFF[[#This Row],[Type]]="SOW"),Reference!M$7,0))</f>
        <v>0</v>
      </c>
      <c r="W100" s="25">
        <f>IF(PROGRAM2_STAFF[[#This Row],[Type]]="Employee",Reference!N$6,IF(OR(PROGRAM2_STAFF[[#This Row],[Type]]="Contractor",PROGRAM2_STAFF[[#This Row],[Type]]="SOW"),Reference!N$7,0))</f>
        <v>0</v>
      </c>
      <c r="X100" s="25">
        <f>IF(PROGRAM2_STAFF[[#This Row],[Type]]="Employee",Reference!O$6,IF(OR(PROGRAM2_STAFF[[#This Row],[Type]]="Contractor",PROGRAM2_STAFF[[#This Row],[Type]]="SOW"),Reference!O$7,0))</f>
        <v>0</v>
      </c>
      <c r="Y100" s="129">
        <f>SUM(PROGRAM2_STAFF[[#This Row],[Jan-26]:[Dec-26]])</f>
        <v>0</v>
      </c>
      <c r="Z100" s="7">
        <f>PROGRAM2_STAFF[[#This Row],[Rate]]*PROGRAM2_STAFF[[#This Row],[Total Hours]]</f>
        <v>0</v>
      </c>
      <c r="AA100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100" s="24" t="str" cm="1">
        <f t="array" ref="AB100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100" s="24" t="str" cm="1">
        <f t="array" ref="AC100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100" s="24" t="str" cm="1">
        <f t="array" ref="AD100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100" s="24" t="str" cm="1">
        <f t="array" ref="AE100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100" s="24" t="str" cm="1">
        <f t="array" ref="AF100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100" s="24" t="str" cm="1">
        <f t="array" ref="AG100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100" s="24" t="str" cm="1">
        <f t="array" ref="AH100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100" s="24" t="str" cm="1">
        <f t="array" ref="AI100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100" s="24" t="str" cm="1">
        <f t="array" ref="AJ100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100" s="24" t="str" cm="1">
        <f t="array" ref="AK100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100" s="24" t="str" cm="1">
        <f t="array" ref="AL100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101" spans="1:38" x14ac:dyDescent="0.25">
      <c r="A101" s="8" t="str">
        <f t="shared" si="4"/>
        <v>Program 2</v>
      </c>
      <c r="B101"/>
      <c r="C101"/>
      <c r="D101" s="24"/>
      <c r="E101" s="24"/>
      <c r="F101"/>
      <c r="G101"/>
      <c r="H101"/>
      <c r="I101" s="29"/>
      <c r="J101" s="29"/>
      <c r="K101"/>
      <c r="L101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101" s="25">
        <f>IF(PROGRAM2_STAFF[[#This Row],[Type]]="Employee",Reference!D$6,IF(OR(PROGRAM2_STAFF[[#This Row],[Type]]="Contractor",PROGRAM2_STAFF[[#This Row],[Type]]="SOW"),Reference!D$7,0))</f>
        <v>0</v>
      </c>
      <c r="N101" s="25">
        <f>IF(PROGRAM2_STAFF[[#This Row],[Type]]="Employee",Reference!E$6,IF(OR(PROGRAM2_STAFF[[#This Row],[Type]]="Contractor",PROGRAM2_STAFF[[#This Row],[Type]]="SOW"),Reference!E$7,0))</f>
        <v>0</v>
      </c>
      <c r="O101" s="25">
        <f>IF(PROGRAM2_STAFF[[#This Row],[Type]]="Employee",Reference!F$6,IF(OR(PROGRAM2_STAFF[[#This Row],[Type]]="Contractor",PROGRAM2_STAFF[[#This Row],[Type]]="SOW"),Reference!F$7,0))</f>
        <v>0</v>
      </c>
      <c r="P101" s="25">
        <f>IF(PROGRAM2_STAFF[[#This Row],[Type]]="Employee",Reference!G$6,IF(OR(PROGRAM2_STAFF[[#This Row],[Type]]="Contractor",PROGRAM2_STAFF[[#This Row],[Type]]="SOW"),Reference!G$7,0))</f>
        <v>0</v>
      </c>
      <c r="Q101" s="25">
        <f>IF(PROGRAM2_STAFF[[#This Row],[Type]]="Employee",Reference!H$6,IF(OR(PROGRAM2_STAFF[[#This Row],[Type]]="Contractor",PROGRAM2_STAFF[[#This Row],[Type]]="SOW"),Reference!H$7,0))</f>
        <v>0</v>
      </c>
      <c r="R101" s="25">
        <f>IF(PROGRAM2_STAFF[[#This Row],[Type]]="Employee",Reference!I$6,IF(OR(PROGRAM2_STAFF[[#This Row],[Type]]="Contractor",PROGRAM2_STAFF[[#This Row],[Type]]="SOW"),Reference!I$7,0))</f>
        <v>0</v>
      </c>
      <c r="S101" s="25">
        <f>IF(PROGRAM2_STAFF[[#This Row],[Type]]="Employee",Reference!J$6,IF(OR(PROGRAM2_STAFF[[#This Row],[Type]]="Contractor",PROGRAM2_STAFF[[#This Row],[Type]]="SOW"),Reference!J$7,0))</f>
        <v>0</v>
      </c>
      <c r="T101" s="25">
        <f>IF(PROGRAM2_STAFF[[#This Row],[Type]]="Employee",Reference!K$6,IF(OR(PROGRAM2_STAFF[[#This Row],[Type]]="Contractor",PROGRAM2_STAFF[[#This Row],[Type]]="SOW"),Reference!K$7,0))</f>
        <v>0</v>
      </c>
      <c r="U101" s="25">
        <f>IF(PROGRAM2_STAFF[[#This Row],[Type]]="Employee",Reference!L$6,IF(OR(PROGRAM2_STAFF[[#This Row],[Type]]="Contractor",PROGRAM2_STAFF[[#This Row],[Type]]="SOW"),Reference!L$7,0))</f>
        <v>0</v>
      </c>
      <c r="V101" s="25">
        <f>IF(PROGRAM2_STAFF[[#This Row],[Type]]="Employee",Reference!M$6,IF(OR(PROGRAM2_STAFF[[#This Row],[Type]]="Contractor",PROGRAM2_STAFF[[#This Row],[Type]]="SOW"),Reference!M$7,0))</f>
        <v>0</v>
      </c>
      <c r="W101" s="25">
        <f>IF(PROGRAM2_STAFF[[#This Row],[Type]]="Employee",Reference!N$6,IF(OR(PROGRAM2_STAFF[[#This Row],[Type]]="Contractor",PROGRAM2_STAFF[[#This Row],[Type]]="SOW"),Reference!N$7,0))</f>
        <v>0</v>
      </c>
      <c r="X101" s="25">
        <f>IF(PROGRAM2_STAFF[[#This Row],[Type]]="Employee",Reference!O$6,IF(OR(PROGRAM2_STAFF[[#This Row],[Type]]="Contractor",PROGRAM2_STAFF[[#This Row],[Type]]="SOW"),Reference!O$7,0))</f>
        <v>0</v>
      </c>
      <c r="Y101" s="129">
        <f>SUM(PROGRAM2_STAFF[[#This Row],[Jan-26]:[Dec-26]])</f>
        <v>0</v>
      </c>
      <c r="Z101" s="7">
        <f>PROGRAM2_STAFF[[#This Row],[Rate]]*PROGRAM2_STAFF[[#This Row],[Total Hours]]</f>
        <v>0</v>
      </c>
      <c r="AA101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101" s="24" t="str" cm="1">
        <f t="array" ref="AB101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101" s="24" t="str" cm="1">
        <f t="array" ref="AC101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101" s="24" t="str" cm="1">
        <f t="array" ref="AD101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101" s="24" t="str" cm="1">
        <f t="array" ref="AE101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101" s="24" t="str" cm="1">
        <f t="array" ref="AF101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101" s="24" t="str" cm="1">
        <f t="array" ref="AG101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101" s="24" t="str" cm="1">
        <f t="array" ref="AH101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101" s="24" t="str" cm="1">
        <f t="array" ref="AI101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101" s="24" t="str" cm="1">
        <f t="array" ref="AJ101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101" s="24" t="str" cm="1">
        <f t="array" ref="AK101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101" s="24" t="str" cm="1">
        <f t="array" ref="AL101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102" spans="1:38" x14ac:dyDescent="0.25">
      <c r="A102" s="8" t="str">
        <f t="shared" si="4"/>
        <v>Program 2</v>
      </c>
      <c r="B102"/>
      <c r="C102"/>
      <c r="D102" s="24"/>
      <c r="E102" s="24"/>
      <c r="F102"/>
      <c r="G102"/>
      <c r="H102"/>
      <c r="I102" s="29"/>
      <c r="J102" s="29"/>
      <c r="K102"/>
      <c r="L102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102" s="25">
        <f>IF(PROGRAM2_STAFF[[#This Row],[Type]]="Employee",Reference!D$6,IF(OR(PROGRAM2_STAFF[[#This Row],[Type]]="Contractor",PROGRAM2_STAFF[[#This Row],[Type]]="SOW"),Reference!D$7,0))</f>
        <v>0</v>
      </c>
      <c r="N102" s="25">
        <f>IF(PROGRAM2_STAFF[[#This Row],[Type]]="Employee",Reference!E$6,IF(OR(PROGRAM2_STAFF[[#This Row],[Type]]="Contractor",PROGRAM2_STAFF[[#This Row],[Type]]="SOW"),Reference!E$7,0))</f>
        <v>0</v>
      </c>
      <c r="O102" s="25">
        <f>IF(PROGRAM2_STAFF[[#This Row],[Type]]="Employee",Reference!F$6,IF(OR(PROGRAM2_STAFF[[#This Row],[Type]]="Contractor",PROGRAM2_STAFF[[#This Row],[Type]]="SOW"),Reference!F$7,0))</f>
        <v>0</v>
      </c>
      <c r="P102" s="25">
        <f>IF(PROGRAM2_STAFF[[#This Row],[Type]]="Employee",Reference!G$6,IF(OR(PROGRAM2_STAFF[[#This Row],[Type]]="Contractor",PROGRAM2_STAFF[[#This Row],[Type]]="SOW"),Reference!G$7,0))</f>
        <v>0</v>
      </c>
      <c r="Q102" s="25">
        <f>IF(PROGRAM2_STAFF[[#This Row],[Type]]="Employee",Reference!H$6,IF(OR(PROGRAM2_STAFF[[#This Row],[Type]]="Contractor",PROGRAM2_STAFF[[#This Row],[Type]]="SOW"),Reference!H$7,0))</f>
        <v>0</v>
      </c>
      <c r="R102" s="25">
        <f>IF(PROGRAM2_STAFF[[#This Row],[Type]]="Employee",Reference!I$6,IF(OR(PROGRAM2_STAFF[[#This Row],[Type]]="Contractor",PROGRAM2_STAFF[[#This Row],[Type]]="SOW"),Reference!I$7,0))</f>
        <v>0</v>
      </c>
      <c r="S102" s="25">
        <f>IF(PROGRAM2_STAFF[[#This Row],[Type]]="Employee",Reference!J$6,IF(OR(PROGRAM2_STAFF[[#This Row],[Type]]="Contractor",PROGRAM2_STAFF[[#This Row],[Type]]="SOW"),Reference!J$7,0))</f>
        <v>0</v>
      </c>
      <c r="T102" s="25">
        <f>IF(PROGRAM2_STAFF[[#This Row],[Type]]="Employee",Reference!K$6,IF(OR(PROGRAM2_STAFF[[#This Row],[Type]]="Contractor",PROGRAM2_STAFF[[#This Row],[Type]]="SOW"),Reference!K$7,0))</f>
        <v>0</v>
      </c>
      <c r="U102" s="25">
        <f>IF(PROGRAM2_STAFF[[#This Row],[Type]]="Employee",Reference!L$6,IF(OR(PROGRAM2_STAFF[[#This Row],[Type]]="Contractor",PROGRAM2_STAFF[[#This Row],[Type]]="SOW"),Reference!L$7,0))</f>
        <v>0</v>
      </c>
      <c r="V102" s="25">
        <f>IF(PROGRAM2_STAFF[[#This Row],[Type]]="Employee",Reference!M$6,IF(OR(PROGRAM2_STAFF[[#This Row],[Type]]="Contractor",PROGRAM2_STAFF[[#This Row],[Type]]="SOW"),Reference!M$7,0))</f>
        <v>0</v>
      </c>
      <c r="W102" s="25">
        <f>IF(PROGRAM2_STAFF[[#This Row],[Type]]="Employee",Reference!N$6,IF(OR(PROGRAM2_STAFF[[#This Row],[Type]]="Contractor",PROGRAM2_STAFF[[#This Row],[Type]]="SOW"),Reference!N$7,0))</f>
        <v>0</v>
      </c>
      <c r="X102" s="25">
        <f>IF(PROGRAM2_STAFF[[#This Row],[Type]]="Employee",Reference!O$6,IF(OR(PROGRAM2_STAFF[[#This Row],[Type]]="Contractor",PROGRAM2_STAFF[[#This Row],[Type]]="SOW"),Reference!O$7,0))</f>
        <v>0</v>
      </c>
      <c r="Y102" s="129">
        <f>SUM(PROGRAM2_STAFF[[#This Row],[Jan-26]:[Dec-26]])</f>
        <v>0</v>
      </c>
      <c r="Z102" s="7">
        <f>PROGRAM2_STAFF[[#This Row],[Rate]]*PROGRAM2_STAFF[[#This Row],[Total Hours]]</f>
        <v>0</v>
      </c>
      <c r="AA102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102" s="24" t="str" cm="1">
        <f t="array" ref="AB102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102" s="24" t="str" cm="1">
        <f t="array" ref="AC102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102" s="24" t="str" cm="1">
        <f t="array" ref="AD102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102" s="24" t="str" cm="1">
        <f t="array" ref="AE102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102" s="24" t="str" cm="1">
        <f t="array" ref="AF102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102" s="24" t="str" cm="1">
        <f t="array" ref="AG102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102" s="24" t="str" cm="1">
        <f t="array" ref="AH102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102" s="24" t="str" cm="1">
        <f t="array" ref="AI102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102" s="24" t="str" cm="1">
        <f t="array" ref="AJ102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102" s="24" t="str" cm="1">
        <f t="array" ref="AK102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102" s="24" t="str" cm="1">
        <f t="array" ref="AL102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103" spans="1:38" x14ac:dyDescent="0.25">
      <c r="A103" s="8" t="str">
        <f t="shared" si="4"/>
        <v>Program 2</v>
      </c>
      <c r="B103"/>
      <c r="C103"/>
      <c r="D103" s="24"/>
      <c r="E103" s="24"/>
      <c r="F103"/>
      <c r="G103"/>
      <c r="H103"/>
      <c r="I103" s="29"/>
      <c r="J103" s="29"/>
      <c r="K103"/>
      <c r="L103" s="7">
        <f>IF(AND(PROGRAM2_STAFF[[#This Row],[Type]]="",PROGRAM2_STAFF[[#This Row],[Country]]=""),0,IF(AND(PROGRAM2_STAFF[[#This Row],[Type]]="Employee",PROGRAM2_STAFF[[#This Row],[Country]]="United States"),Reference!$S$5,IF(AND(PROGRAM2_STAFF[[#This Row],[Type]]&lt;&gt;"Employee",PROGRAM2_STAFF[[#This Row],[Country]]="United States"),Reference!$S$6,IF(AND(PROGRAM2_STAFF[[#This Row],[Type]]="Employee",PROGRAM2_STAFF[[#This Row],[Country]]&lt;&gt;"United States"),Reference!$S$7,IF(AND(PROGRAM2_STAFF[[#This Row],[Type]]&lt;&gt;"Employee",PROGRAM2_STAFF[[#This Row],[Country]]&lt;&gt;"United States"),Reference!$S$8,0)))))</f>
        <v>0</v>
      </c>
      <c r="M103" s="25">
        <f>IF(PROGRAM2_STAFF[[#This Row],[Type]]="Employee",Reference!D$6,IF(OR(PROGRAM2_STAFF[[#This Row],[Type]]="Contractor",PROGRAM2_STAFF[[#This Row],[Type]]="SOW"),Reference!D$7,0))</f>
        <v>0</v>
      </c>
      <c r="N103" s="25">
        <f>IF(PROGRAM2_STAFF[[#This Row],[Type]]="Employee",Reference!E$6,IF(OR(PROGRAM2_STAFF[[#This Row],[Type]]="Contractor",PROGRAM2_STAFF[[#This Row],[Type]]="SOW"),Reference!E$7,0))</f>
        <v>0</v>
      </c>
      <c r="O103" s="25">
        <f>IF(PROGRAM2_STAFF[[#This Row],[Type]]="Employee",Reference!F$6,IF(OR(PROGRAM2_STAFF[[#This Row],[Type]]="Contractor",PROGRAM2_STAFF[[#This Row],[Type]]="SOW"),Reference!F$7,0))</f>
        <v>0</v>
      </c>
      <c r="P103" s="25">
        <f>IF(PROGRAM2_STAFF[[#This Row],[Type]]="Employee",Reference!G$6,IF(OR(PROGRAM2_STAFF[[#This Row],[Type]]="Contractor",PROGRAM2_STAFF[[#This Row],[Type]]="SOW"),Reference!G$7,0))</f>
        <v>0</v>
      </c>
      <c r="Q103" s="25">
        <f>IF(PROGRAM2_STAFF[[#This Row],[Type]]="Employee",Reference!H$6,IF(OR(PROGRAM2_STAFF[[#This Row],[Type]]="Contractor",PROGRAM2_STAFF[[#This Row],[Type]]="SOW"),Reference!H$7,0))</f>
        <v>0</v>
      </c>
      <c r="R103" s="25">
        <f>IF(PROGRAM2_STAFF[[#This Row],[Type]]="Employee",Reference!I$6,IF(OR(PROGRAM2_STAFF[[#This Row],[Type]]="Contractor",PROGRAM2_STAFF[[#This Row],[Type]]="SOW"),Reference!I$7,0))</f>
        <v>0</v>
      </c>
      <c r="S103" s="25">
        <f>IF(PROGRAM2_STAFF[[#This Row],[Type]]="Employee",Reference!J$6,IF(OR(PROGRAM2_STAFF[[#This Row],[Type]]="Contractor",PROGRAM2_STAFF[[#This Row],[Type]]="SOW"),Reference!J$7,0))</f>
        <v>0</v>
      </c>
      <c r="T103" s="25">
        <f>IF(PROGRAM2_STAFF[[#This Row],[Type]]="Employee",Reference!K$6,IF(OR(PROGRAM2_STAFF[[#This Row],[Type]]="Contractor",PROGRAM2_STAFF[[#This Row],[Type]]="SOW"),Reference!K$7,0))</f>
        <v>0</v>
      </c>
      <c r="U103" s="25">
        <f>IF(PROGRAM2_STAFF[[#This Row],[Type]]="Employee",Reference!L$6,IF(OR(PROGRAM2_STAFF[[#This Row],[Type]]="Contractor",PROGRAM2_STAFF[[#This Row],[Type]]="SOW"),Reference!L$7,0))</f>
        <v>0</v>
      </c>
      <c r="V103" s="25">
        <f>IF(PROGRAM2_STAFF[[#This Row],[Type]]="Employee",Reference!M$6,IF(OR(PROGRAM2_STAFF[[#This Row],[Type]]="Contractor",PROGRAM2_STAFF[[#This Row],[Type]]="SOW"),Reference!M$7,0))</f>
        <v>0</v>
      </c>
      <c r="W103" s="25">
        <f>IF(PROGRAM2_STAFF[[#This Row],[Type]]="Employee",Reference!N$6,IF(OR(PROGRAM2_STAFF[[#This Row],[Type]]="Contractor",PROGRAM2_STAFF[[#This Row],[Type]]="SOW"),Reference!N$7,0))</f>
        <v>0</v>
      </c>
      <c r="X103" s="25">
        <f>IF(PROGRAM2_STAFF[[#This Row],[Type]]="Employee",Reference!O$6,IF(OR(PROGRAM2_STAFF[[#This Row],[Type]]="Contractor",PROGRAM2_STAFF[[#This Row],[Type]]="SOW"),Reference!O$7,0))</f>
        <v>0</v>
      </c>
      <c r="Y103" s="129">
        <f>SUM(PROGRAM2_STAFF[[#This Row],[Jan-26]:[Dec-26]])</f>
        <v>0</v>
      </c>
      <c r="Z103" s="7">
        <f>PROGRAM2_STAFF[[#This Row],[Rate]]*PROGRAM2_STAFF[[#This Row],[Total Hours]]</f>
        <v>0</v>
      </c>
      <c r="AA103" s="24" t="str">
        <f>IF(AND(PROGRAM2_STAFF[[#This Row],[Status]]&lt;&gt;"",PROGRAM2_STAFF[[#This Row],[Feb Movement]]="",PROGRAM2_STAFF[[#This Row],[Mar Movement]]="",PROGRAM2_STAFF[[#This Row],[Apr Movement]]="",PROGRAM2_STAFF[[#This Row],[May Movement]]="",PROGRAM2_STAFF[[#This Row],[Jun Movement]]="",PROGRAM2_STAFF[[#This Row],[Jul Movement]]="",PROGRAM2_STAFF[[#This Row],[Aug Movement]]="",PROGRAM2_STAFF[[#This Row],[Sep Movement]]="",PROGRAM2_STAFF[[#This Row],[Oct Movement]]="",PROGRAM2_STAFF[[#This Row],[Nov Movement]]="",PROGRAM2_STAFF[[#This Row],[Dec Movement]]=""),PROGRAM2_STAFF[[#This Row],[Status]],"")</f>
        <v/>
      </c>
      <c r="AB103" s="24" t="str" cm="1">
        <f t="array" ref="AB103">IF(AND(PROGRAM2_STAFF[[#This Row],[Status]:[Status]]="New Hire",PROGRAM2_STAFF[[#This Row],[Jan-26]]=0,PROGRAM2_STAFF[[#This Row],[Feb-26]]&gt;0),"New Hire",IF(AND(PROGRAM2_STAFF[[#This Row],[Status]:[Status]]="Left Company",PROGRAM2_STAFF[[#This Row],[Jan-26]]&gt;0,PROGRAM2_STAFF[[#This Row],[Feb-26]]=0),"Left Company",IF(AND(PROGRAM2_STAFF[[#This Row],[Status]:[Status]]="Transfer In",PROGRAM2_STAFF[[#This Row],[Jan-26]]=0,PROGRAM2_STAFF[[#This Row],[Feb-26]]&gt;0),"Transfer In",IF(AND(PROGRAM2_STAFF[[#This Row],[Status]:[Status]]="Transfer Out",PROGRAM2_STAFF[[#This Row],[Jan-26]]&gt;0,PROGRAM2_STAFF[[#This Row],[Feb-26]]=0),"Transfer Out",""))))</f>
        <v/>
      </c>
      <c r="AC103" s="24" t="str" cm="1">
        <f t="array" ref="AC103">IF(AND(PROGRAM2_STAFF[[#This Row],[Status]:[Status]]="New Hire",PROGRAM2_STAFF[[#This Row],[Feb-26]]=0,PROGRAM2_STAFF[[#This Row],[Mar-26]]&gt;0),"New Hire",IF(AND(PROGRAM2_STAFF[[#This Row],[Status]:[Status]]="Left Company",PROGRAM2_STAFF[[#This Row],[Feb-26]]&gt;0,PROGRAM2_STAFF[[#This Row],[Mar-26]]=0),"Left Company",IF(AND(PROGRAM2_STAFF[[#This Row],[Status]:[Status]]="Transfer In",PROGRAM2_STAFF[[#This Row],[Feb-26]]=0,PROGRAM2_STAFF[[#This Row],[Mar-26]]&gt;0),"Transfer In",IF(AND(PROGRAM2_STAFF[[#This Row],[Status]:[Status]]="Transfer Out",PROGRAM2_STAFF[[#This Row],[Feb-26]]&gt;0,PROGRAM2_STAFF[[#This Row],[Mar-26]]=0),"Transfer Out",""))))</f>
        <v/>
      </c>
      <c r="AD103" s="24" t="str" cm="1">
        <f t="array" ref="AD103">IF(AND(PROGRAM2_STAFF[[#This Row],[Status]:[Status]]="New Hire",PROGRAM2_STAFF[[#This Row],[Mar-26]]=0,PROGRAM2_STAFF[[#This Row],[Apr-26]]&gt;0),"New Hire",IF(AND(PROGRAM2_STAFF[[#This Row],[Status]:[Status]]="Left Company",PROGRAM2_STAFF[[#This Row],[Mar-26]]&gt;0,PROGRAM2_STAFF[[#This Row],[Apr-26]]=0),"Left Company",IF(AND(PROGRAM2_STAFF[[#This Row],[Status]:[Status]]="Transfer In",PROGRAM2_STAFF[[#This Row],[Mar-26]]=0,PROGRAM2_STAFF[[#This Row],[Apr-26]]&gt;0),"Transfer In",IF(AND(PROGRAM2_STAFF[[#This Row],[Status]:[Status]]="Transfer Out",PROGRAM2_STAFF[[#This Row],[Mar-26]]&gt;0,PROGRAM2_STAFF[[#This Row],[Apr-26]]=0),"Transfer Out",""))))</f>
        <v/>
      </c>
      <c r="AE103" s="24" t="str" cm="1">
        <f t="array" ref="AE103">IF(AND(PROGRAM2_STAFF[[#This Row],[Status]:[Status]]="New Hire",PROGRAM2_STAFF[[#This Row],[Apr-26]]=0,PROGRAM2_STAFF[[#This Row],[May-26]]&gt;0),"New Hire",IF(AND(PROGRAM2_STAFF[[#This Row],[Status]:[Status]]="Left Company",PROGRAM2_STAFF[[#This Row],[Apr-26]]&gt;0,PROGRAM2_STAFF[[#This Row],[May-26]]=0),"Left Company",IF(AND(PROGRAM2_STAFF[[#This Row],[Status]:[Status]]="Transfer In",PROGRAM2_STAFF[[#This Row],[Apr-26]]=0,PROGRAM2_STAFF[[#This Row],[May-26]]&gt;0),"Transfer In",IF(AND(PROGRAM2_STAFF[[#This Row],[Status]:[Status]]="Transfer Out",PROGRAM2_STAFF[[#This Row],[Apr-26]]&gt;0,PROGRAM2_STAFF[[#This Row],[May-26]]=0),"Transfer Out",""))))</f>
        <v/>
      </c>
      <c r="AF103" s="24" t="str" cm="1">
        <f t="array" ref="AF103">IF(AND(PROGRAM2_STAFF[[#This Row],[Status]:[Status]]="New Hire",PROGRAM2_STAFF[[#This Row],[May-26]]=0,PROGRAM2_STAFF[[#This Row],[Jun-26]]&gt;0),"New Hire",IF(AND(PROGRAM2_STAFF[[#This Row],[Status]:[Status]]="Left Company",PROGRAM2_STAFF[[#This Row],[May-26]]&gt;0,PROGRAM2_STAFF[[#This Row],[Jun-26]]=0),"Left Company",IF(AND(PROGRAM2_STAFF[[#This Row],[Status]:[Status]]="Transfer In",PROGRAM2_STAFF[[#This Row],[May-26]]=0,PROGRAM2_STAFF[[#This Row],[Jun-26]]&gt;0),"Transfer In",IF(AND(PROGRAM2_STAFF[[#This Row],[Status]:[Status]]="Transfer Out",PROGRAM2_STAFF[[#This Row],[May-26]]&gt;0,PROGRAM2_STAFF[[#This Row],[Jun-26]]=0),"Transfer Out",""))))</f>
        <v/>
      </c>
      <c r="AG103" s="24" t="str" cm="1">
        <f t="array" ref="AG103">IF(AND(PROGRAM2_STAFF[[#This Row],[Status]:[Status]]="New Hire",PROGRAM2_STAFF[[#This Row],[Jun-26]]=0,PROGRAM2_STAFF[[#This Row],[Jul-26]]&gt;0),"New Hire",IF(AND(PROGRAM2_STAFF[[#This Row],[Status]:[Status]]="Left Company",PROGRAM2_STAFF[[#This Row],[Jun-26]]&gt;0,PROGRAM2_STAFF[[#This Row],[Jul-26]]=0),"Left Company",IF(AND(PROGRAM2_STAFF[[#This Row],[Status]:[Status]]="Transfer In",PROGRAM2_STAFF[[#This Row],[Jun-26]]=0,PROGRAM2_STAFF[[#This Row],[Jul-26]]&gt;0),"Transfer In",IF(AND(PROGRAM2_STAFF[[#This Row],[Status]:[Status]]="Transfer Out",PROGRAM2_STAFF[[#This Row],[Jun-26]]&gt;0,PROGRAM2_STAFF[[#This Row],[Jul-26]]=0),"Transfer Out",""))))</f>
        <v/>
      </c>
      <c r="AH103" s="24" t="str" cm="1">
        <f t="array" ref="AH103">IF(AND(PROGRAM2_STAFF[[#This Row],[Status]:[Status]]="New Hire",PROGRAM2_STAFF[[#This Row],[Jul-26]]=0,PROGRAM2_STAFF[[#This Row],[Aug-26]]&gt;0),"New Hire",IF(AND(PROGRAM2_STAFF[[#This Row],[Status]:[Status]]="Left Company",PROGRAM2_STAFF[[#This Row],[Jul-26]]&gt;0,PROGRAM2_STAFF[[#This Row],[Aug-26]]=0),"Left Company",IF(AND(PROGRAM2_STAFF[[#This Row],[Status]:[Status]]="Transfer In",PROGRAM2_STAFF[[#This Row],[Jul-26]]=0,PROGRAM2_STAFF[[#This Row],[Aug-26]]&gt;0),"Transfer In",IF(AND(PROGRAM2_STAFF[[#This Row],[Status]:[Status]]="Transfer Out",PROGRAM2_STAFF[[#This Row],[Jul-26]]&gt;0,PROGRAM2_STAFF[[#This Row],[Aug-26]]=0),"Transfer Out",""))))</f>
        <v/>
      </c>
      <c r="AI103" s="24" t="str" cm="1">
        <f t="array" ref="AI103">IF(AND(PROGRAM2_STAFF[[#This Row],[Status]:[Status]]="New Hire",PROGRAM2_STAFF[[#This Row],[Aug-26]]=0,PROGRAM2_STAFF[[#This Row],[Sep-26]]&gt;0),"New Hire",IF(AND(PROGRAM2_STAFF[[#This Row],[Status]:[Status]]="Left Company",PROGRAM2_STAFF[[#This Row],[Aug-26]]&gt;0,PROGRAM2_STAFF[[#This Row],[Sep-26]]=0),"Left Company",IF(AND(PROGRAM2_STAFF[[#This Row],[Status]:[Status]]="Transfer In",PROGRAM2_STAFF[[#This Row],[Aug-26]]=0,PROGRAM2_STAFF[[#This Row],[Sep-26]]&gt;0),"Transfer In",IF(AND(PROGRAM2_STAFF[[#This Row],[Status]:[Status]]="Transfer Out",PROGRAM2_STAFF[[#This Row],[Aug-26]]&gt;0,PROGRAM2_STAFF[[#This Row],[Sep-26]]=0),"Transfer Out",""))))</f>
        <v/>
      </c>
      <c r="AJ103" s="24" t="str" cm="1">
        <f t="array" ref="AJ103">IF(AND(PROGRAM2_STAFF[[#This Row],[Status]:[Status]]="New Hire",PROGRAM2_STAFF[[#This Row],[Sep-26]]=0,PROGRAM2_STAFF[[#This Row],[Oct-26]]&gt;0),"New Hire",IF(AND(PROGRAM2_STAFF[[#This Row],[Status]:[Status]]="Left Company",PROGRAM2_STAFF[[#This Row],[Sep-26]]&gt;0,PROGRAM2_STAFF[[#This Row],[Oct-26]]=0),"Left Company",IF(AND(PROGRAM2_STAFF[[#This Row],[Status]:[Status]]="Transfer In",PROGRAM2_STAFF[[#This Row],[Sep-26]]=0,PROGRAM2_STAFF[[#This Row],[Oct-26]]&gt;0),"Transfer In",IF(AND(PROGRAM2_STAFF[[#This Row],[Status]:[Status]]="Transfer Out",PROGRAM2_STAFF[[#This Row],[Sep-26]]&gt;0,PROGRAM2_STAFF[[#This Row],[Oct-26]]=0),"Transfer Out",""))))</f>
        <v/>
      </c>
      <c r="AK103" s="24" t="str" cm="1">
        <f t="array" ref="AK103">IF(AND(PROGRAM2_STAFF[[#This Row],[Status]:[Status]]="New Hire",PROGRAM2_STAFF[[#This Row],[Oct-26]]=0,PROGRAM2_STAFF[[#This Row],[Nov-26]]&gt;0),"New Hire",IF(AND(PROGRAM2_STAFF[[#This Row],[Status]:[Status]]="Left Company",PROGRAM2_STAFF[[#This Row],[Oct-26]]&gt;0,PROGRAM2_STAFF[[#This Row],[Nov-26]]=0),"Left Company",IF(AND(PROGRAM2_STAFF[[#This Row],[Status]:[Status]]="Transfer In",PROGRAM2_STAFF[[#This Row],[Oct-26]]=0,PROGRAM2_STAFF[[#This Row],[Nov-26]]&gt;0),"Transfer In",IF(AND(PROGRAM2_STAFF[[#This Row],[Status]:[Status]]="Transfer Out",PROGRAM2_STAFF[[#This Row],[Oct-26]]&gt;0,PROGRAM2_STAFF[[#This Row],[Nov-26]]=0),"Transfer Out",""))))</f>
        <v/>
      </c>
      <c r="AL103" s="24" t="str" cm="1">
        <f t="array" ref="AL103">IF(AND(PROGRAM2_STAFF[[#This Row],[Status]:[Status]]="New Hire",PROGRAM2_STAFF[[#This Row],[Nov-26]]=0,PROGRAM2_STAFF[[#This Row],[Dec-26]]&gt;0),"New Hire",IF(AND(PROGRAM2_STAFF[[#This Row],[Status]:[Status]]="Left Company",PROGRAM2_STAFF[[#This Row],[Nov-26]]&gt;0,PROGRAM2_STAFF[[#This Row],[Dec-26]]=0),"Left Company",IF(AND(PROGRAM2_STAFF[[#This Row],[Status]:[Status]]="Transfer In",PROGRAM2_STAFF[[#This Row],[Nov-26]]=0,PROGRAM2_STAFF[[#This Row],[Dec-26]]&gt;0),"Transfer In",IF(AND(PROGRAM2_STAFF[[#This Row],[Status]:[Status]]="Transfer Out",PROGRAM2_STAFF[[#This Row],[Nov-26]]&gt;0,PROGRAM2_STAFF[[#This Row],[Dec-26]]=0),"Transfer Out",""))))</f>
        <v/>
      </c>
    </row>
    <row r="104" spans="1:38" x14ac:dyDescent="0.25">
      <c r="L104" s="15" t="s">
        <v>215</v>
      </c>
      <c r="M104" s="19">
        <f t="shared" ref="M104:X104" si="5">SUM(M106:M109)</f>
        <v>207920</v>
      </c>
      <c r="N104" s="19">
        <f t="shared" si="5"/>
        <v>196160</v>
      </c>
      <c r="O104" s="19">
        <f t="shared" si="5"/>
        <v>199640</v>
      </c>
      <c r="P104" s="19">
        <f t="shared" si="5"/>
        <v>193600</v>
      </c>
      <c r="Q104" s="19">
        <f t="shared" si="5"/>
        <v>182440</v>
      </c>
      <c r="R104" s="19">
        <f t="shared" si="5"/>
        <v>191240</v>
      </c>
      <c r="S104" s="19">
        <f t="shared" si="5"/>
        <v>200040</v>
      </c>
      <c r="T104" s="19">
        <f t="shared" si="5"/>
        <v>184800</v>
      </c>
      <c r="U104" s="19">
        <f t="shared" si="5"/>
        <v>191240</v>
      </c>
      <c r="V104" s="19">
        <f t="shared" si="5"/>
        <v>193600</v>
      </c>
      <c r="W104" s="19">
        <f t="shared" si="5"/>
        <v>182440</v>
      </c>
      <c r="X104" s="19">
        <f t="shared" si="5"/>
        <v>200040</v>
      </c>
      <c r="Y104" s="15"/>
      <c r="Z104" s="28">
        <f>SUBTOTAL(109,PROGRAM2_STAFF[Total])</f>
        <v>2323160</v>
      </c>
    </row>
    <row r="105" spans="1:38" x14ac:dyDescent="0.25">
      <c r="Y105" s="15"/>
      <c r="Z105" s="33"/>
    </row>
    <row r="106" spans="1:38" hidden="1" outlineLevel="1" x14ac:dyDescent="0.25">
      <c r="E106" s="15" t="s">
        <v>210</v>
      </c>
      <c r="J106" s="10">
        <f>K106*L106</f>
        <v>234080</v>
      </c>
      <c r="K106" s="10">
        <v>2464</v>
      </c>
      <c r="L106" s="10">
        <f>Reference!$S$5</f>
        <v>95</v>
      </c>
      <c r="M106" s="32">
        <f>SUMIFS(PROGRAM2_STAFF[Jan-26],PROGRAM2_STAFF[[Type]:[Type]],"Employee",PROGRAM2_STAFF[[Country]:[Country]],"United States")*Reference!$S$5</f>
        <v>150480</v>
      </c>
      <c r="N106" s="32">
        <f>SUMIFS(PROGRAM2_STAFF[Feb-26],PROGRAM2_STAFF[[Type]:[Type]],"Employee",PROGRAM2_STAFF[[Country]:[Country]],"United States")*Reference!$S$5</f>
        <v>140600</v>
      </c>
      <c r="O106" s="32">
        <f>SUMIFS(PROGRAM2_STAFF[Mar-26],PROGRAM2_STAFF[[Type]:[Type]],"Employee",PROGRAM2_STAFF[[Country]:[Country]],"United States")*Reference!$S$5</f>
        <v>124640</v>
      </c>
      <c r="P106" s="32">
        <f>SUMIFS(PROGRAM2_STAFF[Apr-26],PROGRAM2_STAFF[[Type]:[Type]],"Employee",PROGRAM2_STAFF[[Country]:[Country]],"United States")*Reference!$S$5</f>
        <v>117040</v>
      </c>
      <c r="Q106" s="32">
        <f>SUMIFS(PROGRAM2_STAFF[May-26],PROGRAM2_STAFF[[Type]:[Type]],"Employee",PROGRAM2_STAFF[[Country]:[Country]],"United States")*Reference!$S$5</f>
        <v>111720</v>
      </c>
      <c r="R106" s="32">
        <f>SUMIFS(PROGRAM2_STAFF[Jun-26],PROGRAM2_STAFF[[Type]:[Type]],"Employee",PROGRAM2_STAFF[[Country]:[Country]],"United States")*Reference!$S$5</f>
        <v>117040</v>
      </c>
      <c r="S106" s="32">
        <f>SUMIFS(PROGRAM2_STAFF[Jul-26],PROGRAM2_STAFF[[Type]:[Type]],"Employee",PROGRAM2_STAFF[[Country]:[Country]],"United States")*Reference!$S$5</f>
        <v>122360</v>
      </c>
      <c r="T106" s="32">
        <f>SUMIFS(PROGRAM2_STAFF[Aug-26],PROGRAM2_STAFF[[Type]:[Type]],"Employee",PROGRAM2_STAFF[[Country]:[Country]],"United States")*Reference!$S$5</f>
        <v>111720</v>
      </c>
      <c r="U106" s="32">
        <f>SUMIFS(PROGRAM2_STAFF[Sep-26],PROGRAM2_STAFF[[Type]:[Type]],"Employee",PROGRAM2_STAFF[[Country]:[Country]],"United States")*Reference!$S$5</f>
        <v>117040</v>
      </c>
      <c r="V106" s="32">
        <f>SUMIFS(PROGRAM2_STAFF[Oct-26],PROGRAM2_STAFF[[Type]:[Type]],"Employee",PROGRAM2_STAFF[[Country]:[Country]],"United States")*Reference!$S$5</f>
        <v>117040</v>
      </c>
      <c r="W106" s="32">
        <f>SUMIFS(PROGRAM2_STAFF[Nov-26],PROGRAM2_STAFF[[Type]:[Type]],"Employee",PROGRAM2_STAFF[[Country]:[Country]],"United States")*Reference!$S$5</f>
        <v>111720</v>
      </c>
      <c r="X106" s="32">
        <f>SUMIFS(PROGRAM2_STAFF[Dec-26],PROGRAM2_STAFF[[Type]:[Type]],"Employee",PROGRAM2_STAFF[[Country]:[Country]],"United States")*Reference!$S$5</f>
        <v>122360</v>
      </c>
      <c r="Y106" s="15"/>
      <c r="Z106" s="33">
        <f>SUM(M106:X106)</f>
        <v>1463760</v>
      </c>
    </row>
    <row r="107" spans="1:38" hidden="1" outlineLevel="1" x14ac:dyDescent="0.25">
      <c r="E107" s="15" t="s">
        <v>211</v>
      </c>
      <c r="J107" s="10">
        <f>K107*L107</f>
        <v>114400</v>
      </c>
      <c r="K107" s="10">
        <v>1760</v>
      </c>
      <c r="L107" s="10">
        <f>Reference!$S$6</f>
        <v>65</v>
      </c>
      <c r="M107" s="32">
        <f>(SUMIFS(PROGRAM2_STAFF[Jan-26],PROGRAM2_STAFF[[Type]:[Type]],"Contractor",PROGRAM2_STAFF[[Country]:[Country]],"United States")+SUMIFS(PROGRAM2_STAFF[Jan-26],PROGRAM2_STAFF[[Type]:[Type]],"SOW",PROGRAM2_STAFF[[Country]:[Country]],"United States"))*Reference!$S$6</f>
        <v>20800</v>
      </c>
      <c r="N107" s="32">
        <f>(SUMIFS(PROGRAM2_STAFF[Feb-26],PROGRAM2_STAFF[[Type]:[Type]],"Contractor",PROGRAM2_STAFF[[Country]:[Country]],"United States")+SUMIFS(PROGRAM2_STAFF[Feb-26],PROGRAM2_STAFF[[Type]:[Type]],"SOW",PROGRAM2_STAFF[[Country]:[Country]],"United States"))*Reference!$S$6</f>
        <v>19760</v>
      </c>
      <c r="O107" s="32">
        <f>(SUMIFS(PROGRAM2_STAFF[Mar-26],PROGRAM2_STAFF[[Type]:[Type]],"Contractor",PROGRAM2_STAFF[[Country]:[Country]],"United States")+SUMIFS(PROGRAM2_STAFF[Mar-26],PROGRAM2_STAFF[[Type]:[Type]],"SOW",PROGRAM2_STAFF[[Country]:[Country]],"United States"))*Reference!$S$6</f>
        <v>32760</v>
      </c>
      <c r="P107" s="32">
        <f>(SUMIFS(PROGRAM2_STAFF[Apr-26],PROGRAM2_STAFF[[Type]:[Type]],"Contractor",PROGRAM2_STAFF[[Country]:[Country]],"United States")+SUMIFS(PROGRAM2_STAFF[Apr-26],PROGRAM2_STAFF[[Type]:[Type]],"SOW",PROGRAM2_STAFF[[Country]:[Country]],"United States"))*Reference!$S$6</f>
        <v>34320</v>
      </c>
      <c r="Q107" s="32">
        <f>(SUMIFS(PROGRAM2_STAFF[May-26],PROGRAM2_STAFF[[Type]:[Type]],"Contractor",PROGRAM2_STAFF[[Country]:[Country]],"United States")+SUMIFS(PROGRAM2_STAFF[May-26],PROGRAM2_STAFF[[Type]:[Type]],"SOW",PROGRAM2_STAFF[[Country]:[Country]],"United States"))*Reference!$S$6</f>
        <v>31200</v>
      </c>
      <c r="R107" s="32">
        <f>(SUMIFS(PROGRAM2_STAFF[Jun-26],PROGRAM2_STAFF[[Type]:[Type]],"Contractor",PROGRAM2_STAFF[[Country]:[Country]],"United States")+SUMIFS(PROGRAM2_STAFF[Jun-26],PROGRAM2_STAFF[[Type]:[Type]],"SOW",PROGRAM2_STAFF[[Country]:[Country]],"United States"))*Reference!$S$6</f>
        <v>32760</v>
      </c>
      <c r="S107" s="32">
        <f>(SUMIFS(PROGRAM2_STAFF[Jul-26],PROGRAM2_STAFF[[Type]:[Type]],"Contractor",PROGRAM2_STAFF[[Country]:[Country]],"United States")+SUMIFS(PROGRAM2_STAFF[Jul-26],PROGRAM2_STAFF[[Type]:[Type]],"SOW",PROGRAM2_STAFF[[Country]:[Country]],"United States"))*Reference!$S$6</f>
        <v>34320</v>
      </c>
      <c r="T107" s="32">
        <f>(SUMIFS(PROGRAM2_STAFF[Aug-26],PROGRAM2_STAFF[[Type]:[Type]],"Contractor",PROGRAM2_STAFF[[Country]:[Country]],"United States")+SUMIFS(PROGRAM2_STAFF[Aug-26],PROGRAM2_STAFF[[Type]:[Type]],"SOW",PROGRAM2_STAFF[[Country]:[Country]],"United States"))*Reference!$S$6</f>
        <v>32760</v>
      </c>
      <c r="U107" s="32">
        <f>(SUMIFS(PROGRAM2_STAFF[Sep-26],PROGRAM2_STAFF[[Type]:[Type]],"Contractor",PROGRAM2_STAFF[[Country]:[Country]],"United States")+SUMIFS(PROGRAM2_STAFF[Sep-26],PROGRAM2_STAFF[[Type]:[Type]],"SOW",PROGRAM2_STAFF[[Country]:[Country]],"United States"))*Reference!$S$6</f>
        <v>32760</v>
      </c>
      <c r="V107" s="32">
        <f>(SUMIFS(PROGRAM2_STAFF[Oct-26],PROGRAM2_STAFF[[Type]:[Type]],"Contractor",PROGRAM2_STAFF[[Country]:[Country]],"United States")+SUMIFS(PROGRAM2_STAFF[Oct-26],PROGRAM2_STAFF[[Type]:[Type]],"SOW",PROGRAM2_STAFF[[Country]:[Country]],"United States"))*Reference!$S$6</f>
        <v>34320</v>
      </c>
      <c r="W107" s="32">
        <f>(SUMIFS(PROGRAM2_STAFF[Nov-26],PROGRAM2_STAFF[[Type]:[Type]],"Contractor",PROGRAM2_STAFF[[Country]:[Country]],"United States")+SUMIFS(PROGRAM2_STAFF[Nov-26],PROGRAM2_STAFF[[Type]:[Type]],"SOW",PROGRAM2_STAFF[[Country]:[Country]],"United States"))*Reference!$S$6</f>
        <v>31200</v>
      </c>
      <c r="X107" s="32">
        <f>(SUMIFS(PROGRAM2_STAFF[Dec-26],PROGRAM2_STAFF[[Type]:[Type]],"Contractor",PROGRAM2_STAFF[[Country]:[Country]],"United States")+SUMIFS(PROGRAM2_STAFF[Dec-26],PROGRAM2_STAFF[[Type]:[Type]],"SOW",PROGRAM2_STAFF[[Country]:[Country]],"United States"))*Reference!$S$6</f>
        <v>34320</v>
      </c>
      <c r="Y107" s="15"/>
      <c r="Z107" s="33">
        <f t="shared" ref="Z107:Z109" si="6">SUM(M107:X107)</f>
        <v>371280</v>
      </c>
    </row>
    <row r="108" spans="1:38" hidden="1" outlineLevel="1" x14ac:dyDescent="0.25">
      <c r="E108" s="15" t="s">
        <v>212</v>
      </c>
      <c r="J108" s="10">
        <f t="shared" ref="J108:J109" si="7">K108*L108</f>
        <v>30800</v>
      </c>
      <c r="K108" s="10">
        <v>880</v>
      </c>
      <c r="L108" s="10">
        <f>Reference!$S$7</f>
        <v>35</v>
      </c>
      <c r="M108" s="32">
        <f>SUMIFS(PROGRAM2_STAFF[Jan-26],PROGRAM2_STAFF[[Type]:[Type]],"Employee",PROGRAM2_STAFF[[Country]:[Country]],"&lt;&gt;United States")*Reference!$S$7</f>
        <v>24640</v>
      </c>
      <c r="N108" s="32">
        <f>SUMIFS(PROGRAM2_STAFF[Feb-26],PROGRAM2_STAFF[[Type]:[Type]],"Employee",PROGRAM2_STAFF[[Country]:[Country]],"&lt;&gt;United States")*Reference!$S$7</f>
        <v>22400</v>
      </c>
      <c r="O108" s="32">
        <f>SUMIFS(PROGRAM2_STAFF[Mar-26],PROGRAM2_STAFF[[Type]:[Type]],"Employee",PROGRAM2_STAFF[[Country]:[Country]],"&lt;&gt;United States")*Reference!$S$7</f>
        <v>24640</v>
      </c>
      <c r="P108" s="32">
        <f>SUMIFS(PROGRAM2_STAFF[Apr-26],PROGRAM2_STAFF[[Type]:[Type]],"Employee",PROGRAM2_STAFF[[Country]:[Country]],"&lt;&gt;United States")*Reference!$S$7</f>
        <v>24640</v>
      </c>
      <c r="Q108" s="32">
        <f>SUMIFS(PROGRAM2_STAFF[May-26],PROGRAM2_STAFF[[Type]:[Type]],"Employee",PROGRAM2_STAFF[[Country]:[Country]],"&lt;&gt;United States")*Reference!$S$7</f>
        <v>23520</v>
      </c>
      <c r="R108" s="32">
        <f>SUMIFS(PROGRAM2_STAFF[Jun-26],PROGRAM2_STAFF[[Type]:[Type]],"Employee",PROGRAM2_STAFF[[Country]:[Country]],"&lt;&gt;United States")*Reference!$S$7</f>
        <v>24640</v>
      </c>
      <c r="S108" s="32">
        <f>SUMIFS(PROGRAM2_STAFF[Jul-26],PROGRAM2_STAFF[[Type]:[Type]],"Employee",PROGRAM2_STAFF[[Country]:[Country]],"&lt;&gt;United States")*Reference!$S$7</f>
        <v>25760</v>
      </c>
      <c r="T108" s="32">
        <f>SUMIFS(PROGRAM2_STAFF[Aug-26],PROGRAM2_STAFF[[Type]:[Type]],"Employee",PROGRAM2_STAFF[[Country]:[Country]],"&lt;&gt;United States")*Reference!$S$7</f>
        <v>23520</v>
      </c>
      <c r="U108" s="32">
        <f>SUMIFS(PROGRAM2_STAFF[Sep-26],PROGRAM2_STAFF[[Type]:[Type]],"Employee",PROGRAM2_STAFF[[Country]:[Country]],"&lt;&gt;United States")*Reference!$S$7</f>
        <v>24640</v>
      </c>
      <c r="V108" s="32">
        <f>SUMIFS(PROGRAM2_STAFF[Oct-26],PROGRAM2_STAFF[[Type]:[Type]],"Employee",PROGRAM2_STAFF[[Country]:[Country]],"&lt;&gt;United States")*Reference!$S$7</f>
        <v>24640</v>
      </c>
      <c r="W108" s="32">
        <f>SUMIFS(PROGRAM2_STAFF[Nov-26],PROGRAM2_STAFF[[Type]:[Type]],"Employee",PROGRAM2_STAFF[[Country]:[Country]],"&lt;&gt;United States")*Reference!$S$7</f>
        <v>23520</v>
      </c>
      <c r="X108" s="32">
        <f>SUMIFS(PROGRAM2_STAFF[Dec-26],PROGRAM2_STAFF[[Type]:[Type]],"Employee",PROGRAM2_STAFF[[Country]:[Country]],"&lt;&gt;United States")*Reference!$S$7</f>
        <v>25760</v>
      </c>
      <c r="Y108" s="15"/>
      <c r="Z108" s="33">
        <f t="shared" si="6"/>
        <v>292320</v>
      </c>
    </row>
    <row r="109" spans="1:38" hidden="1" outlineLevel="1" x14ac:dyDescent="0.25">
      <c r="E109" s="15" t="s">
        <v>213</v>
      </c>
      <c r="J109" s="10">
        <f t="shared" si="7"/>
        <v>33800</v>
      </c>
      <c r="K109" s="10">
        <v>1352</v>
      </c>
      <c r="L109" s="10">
        <f>Reference!$S$8</f>
        <v>25</v>
      </c>
      <c r="M109" s="32">
        <f>(SUMIFS(PROGRAM2_STAFF[Jan-26],PROGRAM2_STAFF[[Type]:[Type]],"Contractor",PROGRAM2_STAFF[[Country]:[Country]],"&lt;&gt;United States")+SUMIFS(PROGRAM2_STAFF[Jan-26],PROGRAM2_STAFF[[Type]:[Type]],"SOW",PROGRAM2_STAFF[[Country]:[Country]],"&lt;&gt;United States"))*Reference!$S$8</f>
        <v>12000</v>
      </c>
      <c r="N109" s="32">
        <f>(SUMIFS(PROGRAM2_STAFF[Feb-26],PROGRAM2_STAFF[[Type]:[Type]],"Contractor",PROGRAM2_STAFF[[Country]:[Country]],"&lt;&gt;United States")+SUMIFS(PROGRAM2_STAFF[Feb-26],PROGRAM2_STAFF[[Type]:[Type]],"SOW",PROGRAM2_STAFF[[Country]:[Country]],"&lt;&gt;United States"))*Reference!$S$8</f>
        <v>13400</v>
      </c>
      <c r="O109" s="32">
        <f>(SUMIFS(PROGRAM2_STAFF[Mar-26],PROGRAM2_STAFF[[Type]:[Type]],"Contractor",PROGRAM2_STAFF[[Country]:[Country]],"&lt;&gt;United States")+SUMIFS(PROGRAM2_STAFF[Mar-26],PROGRAM2_STAFF[[Type]:[Type]],"SOW",PROGRAM2_STAFF[[Country]:[Country]],"&lt;&gt;United States"))*Reference!$S$8</f>
        <v>17600</v>
      </c>
      <c r="P109" s="32">
        <f>(SUMIFS(PROGRAM2_STAFF[Apr-26],PROGRAM2_STAFF[[Type]:[Type]],"Contractor",PROGRAM2_STAFF[[Country]:[Country]],"&lt;&gt;United States")+SUMIFS(PROGRAM2_STAFF[Apr-26],PROGRAM2_STAFF[[Type]:[Type]],"SOW",PROGRAM2_STAFF[[Country]:[Country]],"&lt;&gt;United States"))*Reference!$S$8</f>
        <v>17600</v>
      </c>
      <c r="Q109" s="32">
        <f>(SUMIFS(PROGRAM2_STAFF[May-26],PROGRAM2_STAFF[[Type]:[Type]],"Contractor",PROGRAM2_STAFF[[Country]:[Country]],"&lt;&gt;United States")+SUMIFS(PROGRAM2_STAFF[May-26],PROGRAM2_STAFF[[Type]:[Type]],"SOW",PROGRAM2_STAFF[[Country]:[Country]],"&lt;&gt;United States"))*Reference!$S$8</f>
        <v>16000</v>
      </c>
      <c r="R109" s="32">
        <f>(SUMIFS(PROGRAM2_STAFF[Jun-26],PROGRAM2_STAFF[[Type]:[Type]],"Contractor",PROGRAM2_STAFF[[Country]:[Country]],"&lt;&gt;United States")+SUMIFS(PROGRAM2_STAFF[Jun-26],PROGRAM2_STAFF[[Type]:[Type]],"SOW",PROGRAM2_STAFF[[Country]:[Country]],"&lt;&gt;United States"))*Reference!$S$8</f>
        <v>16800</v>
      </c>
      <c r="S109" s="32">
        <f>(SUMIFS(PROGRAM2_STAFF[Jul-26],PROGRAM2_STAFF[[Type]:[Type]],"Contractor",PROGRAM2_STAFF[[Country]:[Country]],"&lt;&gt;United States")+SUMIFS(PROGRAM2_STAFF[Jul-26],PROGRAM2_STAFF[[Type]:[Type]],"SOW",PROGRAM2_STAFF[[Country]:[Country]],"&lt;&gt;United States"))*Reference!$S$8</f>
        <v>17600</v>
      </c>
      <c r="T109" s="32">
        <f>(SUMIFS(PROGRAM2_STAFF[Aug-26],PROGRAM2_STAFF[[Type]:[Type]],"Contractor",PROGRAM2_STAFF[[Country]:[Country]],"&lt;&gt;United States")+SUMIFS(PROGRAM2_STAFF[Aug-26],PROGRAM2_STAFF[[Type]:[Type]],"SOW",PROGRAM2_STAFF[[Country]:[Country]],"&lt;&gt;United States"))*Reference!$S$8</f>
        <v>16800</v>
      </c>
      <c r="U109" s="32">
        <f>(SUMIFS(PROGRAM2_STAFF[Sep-26],PROGRAM2_STAFF[[Type]:[Type]],"Contractor",PROGRAM2_STAFF[[Country]:[Country]],"&lt;&gt;United States")+SUMIFS(PROGRAM2_STAFF[Sep-26],PROGRAM2_STAFF[[Type]:[Type]],"SOW",PROGRAM2_STAFF[[Country]:[Country]],"&lt;&gt;United States"))*Reference!$S$8</f>
        <v>16800</v>
      </c>
      <c r="V109" s="32">
        <f>(SUMIFS(PROGRAM2_STAFF[Oct-26],PROGRAM2_STAFF[[Type]:[Type]],"Contractor",PROGRAM2_STAFF[[Country]:[Country]],"&lt;&gt;United States")+SUMIFS(PROGRAM2_STAFF[Oct-26],PROGRAM2_STAFF[[Type]:[Type]],"SOW",PROGRAM2_STAFF[[Country]:[Country]],"&lt;&gt;United States"))*Reference!$S$8</f>
        <v>17600</v>
      </c>
      <c r="W109" s="32">
        <f>(SUMIFS(PROGRAM2_STAFF[Nov-26],PROGRAM2_STAFF[[Type]:[Type]],"Contractor",PROGRAM2_STAFF[[Country]:[Country]],"&lt;&gt;United States")+SUMIFS(PROGRAM2_STAFF[Nov-26],PROGRAM2_STAFF[[Type]:[Type]],"SOW",PROGRAM2_STAFF[[Country]:[Country]],"&lt;&gt;United States"))*Reference!$S$8</f>
        <v>16000</v>
      </c>
      <c r="X109" s="32">
        <f>(SUMIFS(PROGRAM2_STAFF[Dec-26],PROGRAM2_STAFF[[Type]:[Type]],"Contractor",PROGRAM2_STAFF[[Country]:[Country]],"&lt;&gt;United States")+SUMIFS(PROGRAM2_STAFF[Dec-26],PROGRAM2_STAFF[[Type]:[Type]],"SOW",PROGRAM2_STAFF[[Country]:[Country]],"&lt;&gt;United States"))*Reference!$S$8</f>
        <v>17600</v>
      </c>
      <c r="Z109" s="33">
        <f t="shared" si="6"/>
        <v>195800</v>
      </c>
    </row>
    <row r="110" spans="1:38" collapsed="1" x14ac:dyDescent="0.25">
      <c r="L110" s="15" t="s">
        <v>214</v>
      </c>
      <c r="M110" s="34">
        <f>M19+M104</f>
        <v>485003.33333333331</v>
      </c>
      <c r="N110" s="34">
        <f t="shared" ref="N110:X110" si="8">N19+N104</f>
        <v>341993.33333333331</v>
      </c>
      <c r="O110" s="34">
        <f t="shared" si="8"/>
        <v>345473.33333333331</v>
      </c>
      <c r="P110" s="34">
        <f t="shared" si="8"/>
        <v>470683.33333333331</v>
      </c>
      <c r="Q110" s="34">
        <f t="shared" si="8"/>
        <v>328273.33333333331</v>
      </c>
      <c r="R110" s="34">
        <f t="shared" si="8"/>
        <v>337073.33333333331</v>
      </c>
      <c r="S110" s="34">
        <f t="shared" si="8"/>
        <v>477123.33333333331</v>
      </c>
      <c r="T110" s="34">
        <f t="shared" si="8"/>
        <v>330633.33333333331</v>
      </c>
      <c r="U110" s="34">
        <f t="shared" si="8"/>
        <v>337073.33333333331</v>
      </c>
      <c r="V110" s="34">
        <f t="shared" si="8"/>
        <v>470683.33333333331</v>
      </c>
      <c r="W110" s="34">
        <f t="shared" si="8"/>
        <v>328273.33333333331</v>
      </c>
      <c r="X110" s="34">
        <f t="shared" si="8"/>
        <v>345873.33333333331</v>
      </c>
      <c r="Y110" s="15"/>
      <c r="Z110" s="28">
        <f>SUM(M110:X110)</f>
        <v>4598160</v>
      </c>
    </row>
    <row r="111" spans="1:38" x14ac:dyDescent="0.25">
      <c r="L111" s="15" t="s">
        <v>284</v>
      </c>
      <c r="M111" s="34">
        <f>M116-M110</f>
        <v>28560.986666666693</v>
      </c>
      <c r="N111" s="34">
        <f t="shared" ref="N111:X111" si="9">N116-N110</f>
        <v>-21397.973333333328</v>
      </c>
      <c r="O111" s="34">
        <f t="shared" si="9"/>
        <v>4526.6666666666861</v>
      </c>
      <c r="P111" s="34">
        <f t="shared" si="9"/>
        <v>14380.986666666693</v>
      </c>
      <c r="Q111" s="34">
        <f t="shared" si="9"/>
        <v>-328273.33333333331</v>
      </c>
      <c r="R111" s="34">
        <f t="shared" si="9"/>
        <v>-337073.33333333331</v>
      </c>
      <c r="S111" s="34">
        <f t="shared" si="9"/>
        <v>-477123.33333333331</v>
      </c>
      <c r="T111" s="34">
        <f t="shared" si="9"/>
        <v>-330633.33333333331</v>
      </c>
      <c r="U111" s="34">
        <f t="shared" si="9"/>
        <v>-337073.33333333331</v>
      </c>
      <c r="V111" s="34">
        <f t="shared" si="9"/>
        <v>-470683.33333333331</v>
      </c>
      <c r="W111" s="34">
        <f t="shared" si="9"/>
        <v>-328273.33333333331</v>
      </c>
      <c r="X111" s="34">
        <f t="shared" si="9"/>
        <v>-345873.33333333331</v>
      </c>
      <c r="Y111" s="15"/>
      <c r="Z111" s="34">
        <f>SUM(M111:X111)</f>
        <v>-2928936</v>
      </c>
    </row>
    <row r="112" spans="1:38" x14ac:dyDescent="0.25">
      <c r="A112" s="12"/>
      <c r="B112" s="12"/>
      <c r="C112" s="12"/>
      <c r="D112" s="12"/>
      <c r="E112" s="16"/>
      <c r="F112" s="12"/>
      <c r="G112" s="12"/>
      <c r="H112" s="12"/>
      <c r="I112" s="12"/>
      <c r="J112" s="12"/>
      <c r="K112" s="12"/>
      <c r="L112" s="12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2"/>
      <c r="Z112" s="17"/>
    </row>
    <row r="113" spans="1:26" x14ac:dyDescent="0.25">
      <c r="A113" s="12"/>
      <c r="B113" s="12"/>
      <c r="C113" s="12"/>
      <c r="D113" s="12"/>
      <c r="E113" s="16"/>
      <c r="F113" s="12"/>
      <c r="G113" s="12"/>
      <c r="H113" s="12"/>
      <c r="I113" s="12"/>
      <c r="J113" s="12"/>
      <c r="K113" s="12"/>
      <c r="L113" s="15" t="s">
        <v>177</v>
      </c>
      <c r="M113" s="34">
        <f>Budget!D36</f>
        <v>380833.33333333331</v>
      </c>
      <c r="N113" s="34">
        <f>Budget!E36</f>
        <v>380833.33333333331</v>
      </c>
      <c r="O113" s="34">
        <f>Budget!F36</f>
        <v>380833.33333333331</v>
      </c>
      <c r="P113" s="34">
        <f>Budget!G36</f>
        <v>380833.33333333331</v>
      </c>
      <c r="Q113" s="34">
        <f>Budget!H36</f>
        <v>380833.33333333331</v>
      </c>
      <c r="R113" s="34">
        <f>Budget!I36</f>
        <v>380833.33333333331</v>
      </c>
      <c r="S113" s="34">
        <f>Budget!J36</f>
        <v>380833.33333333331</v>
      </c>
      <c r="T113" s="34">
        <f>Budget!K36</f>
        <v>380833.33333333331</v>
      </c>
      <c r="U113" s="34">
        <f>Budget!L36</f>
        <v>380833.33333333331</v>
      </c>
      <c r="V113" s="34">
        <f>Budget!M36</f>
        <v>380833.33333333331</v>
      </c>
      <c r="W113" s="34">
        <f>Budget!N36</f>
        <v>380833.33333333331</v>
      </c>
      <c r="X113" s="34">
        <f>Budget!O36</f>
        <v>380833.33333333331</v>
      </c>
      <c r="Y113" s="15"/>
      <c r="Z113" s="28">
        <f>SUM(M113:X113)</f>
        <v>4570000.0000000009</v>
      </c>
    </row>
    <row r="114" spans="1:26" x14ac:dyDescent="0.25">
      <c r="A114" s="12"/>
      <c r="B114" s="12"/>
      <c r="C114" s="12"/>
      <c r="D114" s="12"/>
      <c r="E114" s="16"/>
      <c r="F114" s="12"/>
      <c r="G114" s="12"/>
      <c r="H114" s="12"/>
      <c r="I114" s="12"/>
      <c r="J114" s="12"/>
      <c r="K114" s="12"/>
      <c r="L114" s="15" t="s">
        <v>284</v>
      </c>
      <c r="M114" s="34">
        <f>M116-M113</f>
        <v>132730.98666666669</v>
      </c>
      <c r="N114" s="34">
        <f t="shared" ref="N114:X114" si="10">N116-N113</f>
        <v>-60237.973333333328</v>
      </c>
      <c r="O114" s="34">
        <f t="shared" si="10"/>
        <v>-30833.333333333314</v>
      </c>
      <c r="P114" s="34">
        <f t="shared" si="10"/>
        <v>104230.98666666669</v>
      </c>
      <c r="Q114" s="34">
        <f t="shared" si="10"/>
        <v>-380833.33333333331</v>
      </c>
      <c r="R114" s="34">
        <f t="shared" si="10"/>
        <v>-380833.33333333331</v>
      </c>
      <c r="S114" s="34">
        <f t="shared" si="10"/>
        <v>-380833.33333333331</v>
      </c>
      <c r="T114" s="34">
        <f t="shared" si="10"/>
        <v>-380833.33333333331</v>
      </c>
      <c r="U114" s="34">
        <f t="shared" si="10"/>
        <v>-380833.33333333331</v>
      </c>
      <c r="V114" s="34">
        <f t="shared" si="10"/>
        <v>-380833.33333333331</v>
      </c>
      <c r="W114" s="34">
        <f t="shared" si="10"/>
        <v>-380833.33333333331</v>
      </c>
      <c r="X114" s="34">
        <f t="shared" si="10"/>
        <v>-380833.33333333331</v>
      </c>
      <c r="Y114" s="15"/>
      <c r="Z114" s="34">
        <f>SUM(M114:X114)</f>
        <v>-2900776</v>
      </c>
    </row>
    <row r="115" spans="1:26" x14ac:dyDescent="0.25">
      <c r="A115" s="12"/>
      <c r="B115" s="12"/>
      <c r="C115" s="12"/>
      <c r="D115" s="12"/>
      <c r="E115" s="16"/>
      <c r="F115" s="12"/>
      <c r="G115" s="12"/>
      <c r="H115" s="12"/>
      <c r="I115" s="12"/>
      <c r="J115" s="12"/>
      <c r="K115" s="12"/>
      <c r="L115" s="12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2"/>
      <c r="Z115" s="17"/>
    </row>
    <row r="116" spans="1:26" x14ac:dyDescent="0.25">
      <c r="A116" s="12"/>
      <c r="B116" s="12"/>
      <c r="C116" s="12"/>
      <c r="D116" s="12"/>
      <c r="E116" s="16"/>
      <c r="F116" s="12"/>
      <c r="G116" s="12"/>
      <c r="H116" s="12"/>
      <c r="I116" s="12"/>
      <c r="J116" s="12"/>
      <c r="K116" s="12"/>
      <c r="L116" s="15" t="s">
        <v>217</v>
      </c>
      <c r="M116" s="34">
        <v>513564.32</v>
      </c>
      <c r="N116" s="34">
        <v>320595.36</v>
      </c>
      <c r="O116" s="34">
        <v>350000</v>
      </c>
      <c r="P116" s="34">
        <v>485064.32</v>
      </c>
      <c r="Q116" s="34"/>
      <c r="R116" s="34"/>
      <c r="S116" s="34"/>
      <c r="T116" s="34"/>
      <c r="U116" s="34"/>
      <c r="V116" s="34"/>
      <c r="W116" s="34"/>
      <c r="X116" s="34"/>
      <c r="Y116" s="15"/>
      <c r="Z116" s="28">
        <f>SUM(M116:X116)</f>
        <v>1669224</v>
      </c>
    </row>
    <row r="117" spans="1:26" x14ac:dyDescent="0.25">
      <c r="A117" s="12"/>
      <c r="B117" s="12"/>
      <c r="C117" s="12"/>
      <c r="D117" s="12"/>
      <c r="E117" s="16"/>
      <c r="F117" s="12"/>
      <c r="G117" s="12"/>
      <c r="H117" s="12"/>
      <c r="I117" s="12"/>
      <c r="J117" s="12"/>
      <c r="K117" s="12"/>
      <c r="L117" s="12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2"/>
      <c r="Z117" s="17"/>
    </row>
    <row r="118" spans="1:26" x14ac:dyDescent="0.25">
      <c r="A118" s="12"/>
      <c r="B118" s="12"/>
      <c r="C118" s="12"/>
      <c r="D118" s="12"/>
      <c r="E118" s="16"/>
      <c r="F118" s="12"/>
      <c r="G118" s="12"/>
      <c r="H118" s="12"/>
      <c r="I118" s="12"/>
      <c r="J118" s="12"/>
      <c r="K118" s="12"/>
      <c r="L118" s="12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2"/>
      <c r="Z118" s="17"/>
    </row>
    <row r="119" spans="1:26" x14ac:dyDescent="0.25">
      <c r="A119" s="12"/>
      <c r="B119" s="12"/>
      <c r="C119" s="12"/>
      <c r="D119" s="12"/>
      <c r="E119" s="16"/>
      <c r="F119" s="12"/>
      <c r="G119" s="12"/>
      <c r="H119" s="12"/>
      <c r="I119" s="12"/>
      <c r="J119" s="12"/>
      <c r="K119" s="12"/>
      <c r="L119" s="12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2"/>
      <c r="Z119" s="17"/>
    </row>
    <row r="120" spans="1:26" x14ac:dyDescent="0.25">
      <c r="A120" s="12"/>
      <c r="B120" s="12"/>
      <c r="C120" s="12"/>
      <c r="D120" s="12"/>
      <c r="E120" s="16"/>
      <c r="F120" s="12"/>
      <c r="G120" s="12"/>
      <c r="H120" s="12"/>
      <c r="I120" s="12"/>
      <c r="J120" s="12"/>
      <c r="K120" s="12"/>
      <c r="L120" s="12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2"/>
      <c r="Z120" s="17"/>
    </row>
    <row r="121" spans="1:26" x14ac:dyDescent="0.2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2"/>
      <c r="Z121" s="17"/>
    </row>
  </sheetData>
  <sheetProtection algorithmName="SHA-512" hashValue="BF1BtVlZVXgB1VWkTOPvc2xnrnlT1javPWOffptXwmRuYOwTm0sCQDtw94/31ua8HTmGFz98KFkdzOkrpQA+8g==" saltValue="KBIXiUELMXKtbP8AuZjEEg==" spinCount="100000" sheet="1" objects="1" scenarios="1" selectLockedCells="1" sort="0" selectUnlockedCells="1"/>
  <conditionalFormatting sqref="M29:X103">
    <cfRule type="expression" dxfId="29" priority="9" stopIfTrue="1">
      <formula>NOT(_xlfn.ISFORMULA(M29))</formula>
    </cfRule>
    <cfRule type="containsBlanks" dxfId="28" priority="10">
      <formula>LEN(TRIM(M29))=0</formula>
    </cfRule>
    <cfRule type="cellIs" priority="11" operator="equal">
      <formula>0</formula>
    </cfRule>
  </conditionalFormatting>
  <conditionalFormatting sqref="M111:X111">
    <cfRule type="cellIs" dxfId="27" priority="7" operator="lessThan">
      <formula>0</formula>
    </cfRule>
    <cfRule type="cellIs" dxfId="26" priority="8" operator="greaterThan">
      <formula>0</formula>
    </cfRule>
  </conditionalFormatting>
  <conditionalFormatting sqref="M114:X114">
    <cfRule type="cellIs" dxfId="25" priority="3" operator="lessThan">
      <formula>0</formula>
    </cfRule>
    <cfRule type="cellIs" dxfId="24" priority="4" operator="greaterThan">
      <formula>0</formula>
    </cfRule>
  </conditionalFormatting>
  <conditionalFormatting sqref="Z111">
    <cfRule type="cellIs" dxfId="23" priority="5" operator="lessThan">
      <formula>0</formula>
    </cfRule>
    <cfRule type="cellIs" dxfId="22" priority="6" operator="greaterThan">
      <formula>0</formula>
    </cfRule>
  </conditionalFormatting>
  <conditionalFormatting sqref="Z114">
    <cfRule type="cellIs" dxfId="21" priority="1" operator="lessThan">
      <formula>0</formula>
    </cfRule>
    <cfRule type="cellIs" dxfId="20" priority="2" operator="greaterThan">
      <formula>0</formula>
    </cfRule>
  </conditionalFormatting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233FC4EF-2040-4BF4-BB45-8BC3DEDBE842}">
          <x14:formula1>
            <xm:f>Reference!$G$11:$G$13</xm:f>
          </x14:formula1>
          <xm:sqref>K9:K18</xm:sqref>
        </x14:dataValidation>
        <x14:dataValidation type="list" allowBlank="1" showInputMessage="1" showErrorMessage="1" xr:uid="{BF0D512C-892D-4576-A37E-3CFFFFD6960A}">
          <x14:formula1>
            <xm:f>Reference!$E$11:$E$12</xm:f>
          </x14:formula1>
          <xm:sqref>E9:E18</xm:sqref>
        </x14:dataValidation>
        <x14:dataValidation type="list" allowBlank="1" showInputMessage="1" showErrorMessage="1" xr:uid="{1FDFA9B0-6205-40C2-B526-22D3C8116ECD}">
          <x14:formula1>
            <xm:f>Reference!$D$11:$D$13</xm:f>
          </x14:formula1>
          <xm:sqref>D9:D18</xm:sqref>
        </x14:dataValidation>
        <x14:dataValidation type="list" allowBlank="1" showInputMessage="1" showErrorMessage="1" xr:uid="{0CB18CEC-1362-46F6-B95F-92333E4F3AB0}">
          <x14:formula1>
            <xm:f>Reference!$F$16:$F$18</xm:f>
          </x14:formula1>
          <xm:sqref>H9:H18 H29:H103</xm:sqref>
        </x14:dataValidation>
        <x14:dataValidation type="list" allowBlank="1" showInputMessage="1" showErrorMessage="1" xr:uid="{9ACA7DD4-D63E-4B79-A939-1618A3D52132}">
          <x14:formula1>
            <xm:f>Reference!$D$16:$D$18</xm:f>
          </x14:formula1>
          <xm:sqref>D29:D73</xm:sqref>
        </x14:dataValidation>
        <x14:dataValidation type="list" allowBlank="1" showInputMessage="1" showErrorMessage="1" xr:uid="{F76BD434-1B34-4A5C-B7D7-1D98A614FC09}">
          <x14:formula1>
            <xm:f>Reference!$E$16:$E$19</xm:f>
          </x14:formula1>
          <xm:sqref>E29:E103</xm:sqref>
        </x14:dataValidation>
        <x14:dataValidation type="list" allowBlank="1" showInputMessage="1" showErrorMessage="1" xr:uid="{E5C0974C-2185-4891-B163-DCF9E6267027}">
          <x14:formula1>
            <xm:f>Reference!$C$16:$C$27</xm:f>
          </x14:formula1>
          <xm:sqref>C29:C73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A583D-242F-43E5-B65C-40BDF3569824}">
  <sheetPr>
    <tabColor rgb="FF92D050"/>
  </sheetPr>
  <dimension ref="A1:AM121"/>
  <sheetViews>
    <sheetView workbookViewId="0">
      <selection activeCell="M116" sqref="M116"/>
    </sheetView>
  </sheetViews>
  <sheetFormatPr defaultRowHeight="15" outlineLevelRow="1" outlineLevelCol="1" x14ac:dyDescent="0.25"/>
  <cols>
    <col min="1" max="1" width="10.85546875" style="10" bestFit="1" customWidth="1"/>
    <col min="2" max="2" width="25.28515625" style="10" customWidth="1"/>
    <col min="3" max="3" width="19.5703125" style="10" bestFit="1" customWidth="1"/>
    <col min="4" max="4" width="11.140625" style="10" bestFit="1" customWidth="1"/>
    <col min="5" max="5" width="12.7109375" style="10" customWidth="1"/>
    <col min="6" max="6" width="12.7109375" style="10" customWidth="1" outlineLevel="1"/>
    <col min="7" max="7" width="14" style="10" customWidth="1" outlineLevel="1"/>
    <col min="8" max="8" width="14" style="10" customWidth="1"/>
    <col min="9" max="10" width="9.5703125" style="10" customWidth="1" outlineLevel="1"/>
    <col min="11" max="11" width="19.42578125" style="10" customWidth="1" outlineLevel="1"/>
    <col min="12" max="12" width="15.42578125" style="10" customWidth="1"/>
    <col min="13" max="24" width="14.28515625" style="10" customWidth="1" outlineLevel="1"/>
    <col min="25" max="25" width="8.42578125" style="10" bestFit="1" customWidth="1"/>
    <col min="26" max="26" width="15" style="10" bestFit="1" customWidth="1"/>
    <col min="27" max="38" width="13.28515625" style="10" hidden="1" customWidth="1" outlineLevel="1"/>
    <col min="39" max="39" width="11.42578125" style="10" bestFit="1" customWidth="1" collapsed="1"/>
    <col min="40" max="41" width="11.42578125" style="10" bestFit="1" customWidth="1"/>
    <col min="42" max="16384" width="9.140625" style="10"/>
  </cols>
  <sheetData>
    <row r="1" spans="1:26" x14ac:dyDescent="0.25">
      <c r="A1" s="13" t="s">
        <v>11</v>
      </c>
      <c r="B1" s="14" t="s">
        <v>14</v>
      </c>
    </row>
    <row r="2" spans="1:26" x14ac:dyDescent="0.25">
      <c r="A2" s="13" t="s">
        <v>176</v>
      </c>
      <c r="B2" s="14"/>
    </row>
    <row r="3" spans="1:26" x14ac:dyDescent="0.25">
      <c r="A3" s="13" t="s">
        <v>177</v>
      </c>
      <c r="B3" s="14"/>
    </row>
    <row r="4" spans="1:26" x14ac:dyDescent="0.25">
      <c r="A4" s="13" t="s">
        <v>184</v>
      </c>
      <c r="B4" s="19">
        <f>Z110</f>
        <v>5411760.0000000009</v>
      </c>
    </row>
    <row r="5" spans="1:26" x14ac:dyDescent="0.25">
      <c r="A5" s="13" t="s">
        <v>190</v>
      </c>
      <c r="B5" s="14">
        <f>COUNTA(PROGRAM3_STAFF[Name])-(COUNTIF(PROGRAM3_STAFF[Status],"Left Company")+COUNTIF(PROGRAM3_STAFF[Status],"Transfer Out"))</f>
        <v>30</v>
      </c>
    </row>
    <row r="7" spans="1:26" x14ac:dyDescent="0.25">
      <c r="A7" s="31" t="s">
        <v>183</v>
      </c>
    </row>
    <row r="8" spans="1:26" s="128" customFormat="1" ht="44.25" customHeight="1" x14ac:dyDescent="0.25">
      <c r="A8" s="123" t="s">
        <v>11</v>
      </c>
      <c r="B8" s="123" t="s">
        <v>16</v>
      </c>
      <c r="C8" s="126" t="s">
        <v>112</v>
      </c>
      <c r="D8" s="123" t="s">
        <v>63</v>
      </c>
      <c r="E8" s="123" t="s">
        <v>7</v>
      </c>
      <c r="F8" s="123" t="s">
        <v>65</v>
      </c>
      <c r="G8" s="123" t="s">
        <v>66</v>
      </c>
      <c r="H8" s="123" t="s">
        <v>67</v>
      </c>
      <c r="I8" s="123" t="s">
        <v>2</v>
      </c>
      <c r="J8" s="123" t="s">
        <v>3</v>
      </c>
      <c r="K8" s="123" t="s">
        <v>106</v>
      </c>
      <c r="L8" s="123" t="s">
        <v>170</v>
      </c>
      <c r="M8" s="123" t="s">
        <v>92</v>
      </c>
      <c r="N8" s="123" t="s">
        <v>93</v>
      </c>
      <c r="O8" s="123" t="s">
        <v>94</v>
      </c>
      <c r="P8" s="123" t="s">
        <v>95</v>
      </c>
      <c r="Q8" s="123" t="s">
        <v>96</v>
      </c>
      <c r="R8" s="123" t="s">
        <v>97</v>
      </c>
      <c r="S8" s="123" t="s">
        <v>98</v>
      </c>
      <c r="T8" s="123" t="s">
        <v>99</v>
      </c>
      <c r="U8" s="123" t="s">
        <v>100</v>
      </c>
      <c r="V8" s="123" t="s">
        <v>101</v>
      </c>
      <c r="W8" s="123" t="s">
        <v>102</v>
      </c>
      <c r="X8" s="123" t="s">
        <v>103</v>
      </c>
      <c r="Y8" s="127" t="s">
        <v>180</v>
      </c>
      <c r="Z8" s="123" t="s">
        <v>181</v>
      </c>
    </row>
    <row r="9" spans="1:26" x14ac:dyDescent="0.25">
      <c r="A9" s="8" t="str">
        <f>$B$1</f>
        <v>Program 3</v>
      </c>
      <c r="B9" s="8" t="s">
        <v>165</v>
      </c>
      <c r="C9" s="27"/>
      <c r="D9" s="24" t="s">
        <v>166</v>
      </c>
      <c r="E9" s="24" t="s">
        <v>178</v>
      </c>
      <c r="F9" t="s">
        <v>185</v>
      </c>
      <c r="G9" t="s">
        <v>186</v>
      </c>
      <c r="H9" t="s">
        <v>68</v>
      </c>
      <c r="I9" s="29">
        <v>45444</v>
      </c>
      <c r="J9" s="29">
        <v>47634</v>
      </c>
      <c r="K9" t="s">
        <v>107</v>
      </c>
      <c r="L9" s="7">
        <v>950000</v>
      </c>
      <c r="M9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79166.666666666672</v>
      </c>
      <c r="N9" s="7">
        <f>IF(PROGRAM3_NONSTAFF[[#This Row],[Payment Frequency]]="Monthly",PROGRAM3_NONSTAFF[[#This Row],[Contract Cost]]/Reference!$H$11,0)</f>
        <v>79166.666666666672</v>
      </c>
      <c r="O9" s="7">
        <f>IF(PROGRAM3_NONSTAFF[[#This Row],[Payment Frequency]]="Monthly",PROGRAM3_NONSTAFF[[#This Row],[Contract Cost]]/Reference!$H$11,0)</f>
        <v>79166.666666666672</v>
      </c>
      <c r="P9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79166.666666666672</v>
      </c>
      <c r="Q9" s="7">
        <f>IF(PROGRAM3_NONSTAFF[[#This Row],[Payment Frequency]]="Monthly",PROGRAM3_NONSTAFF[[#This Row],[Contract Cost]]/Reference!$H$11,0)</f>
        <v>79166.666666666672</v>
      </c>
      <c r="R9" s="7">
        <f>IF(PROGRAM3_NONSTAFF[[#This Row],[Payment Frequency]]="Monthly",PROGRAM3_NONSTAFF[[#This Row],[Contract Cost]]/Reference!$H$11,0)</f>
        <v>79166.666666666672</v>
      </c>
      <c r="S9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79166.666666666672</v>
      </c>
      <c r="T9" s="7">
        <f>IF(PROGRAM3_NONSTAFF[[#This Row],[Payment Frequency]]="Monthly",PROGRAM3_NONSTAFF[[#This Row],[Contract Cost]]/Reference!$H$11,0)</f>
        <v>79166.666666666672</v>
      </c>
      <c r="U9" s="7">
        <f>IF(PROGRAM3_NONSTAFF[[#This Row],[Payment Frequency]]="Monthly",PROGRAM3_NONSTAFF[[#This Row],[Contract Cost]]/Reference!$H$11,0)</f>
        <v>79166.666666666672</v>
      </c>
      <c r="V9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79166.666666666672</v>
      </c>
      <c r="W9" s="7">
        <f>IF(PROGRAM3_NONSTAFF[[#This Row],[Payment Frequency]]="Monthly",PROGRAM3_NONSTAFF[[#This Row],[Contract Cost]]/Reference!$H$11,0)</f>
        <v>79166.666666666672</v>
      </c>
      <c r="X9" s="7">
        <f>IF(PROGRAM3_NONSTAFF[[#This Row],[Payment Frequency]]="Monthly",PROGRAM3_NONSTAFF[[#This Row],[Contract Cost]]/Reference!$H$11,0)</f>
        <v>79166.666666666672</v>
      </c>
      <c r="Y9" s="9"/>
      <c r="Z9" s="7">
        <f>SUM(PROGRAM3_NONSTAFF[[#This Row],[Jan-26]:[,]])</f>
        <v>949999.99999999988</v>
      </c>
    </row>
    <row r="10" spans="1:26" x14ac:dyDescent="0.25">
      <c r="A10" s="8" t="str">
        <f t="shared" ref="A10:A18" si="0">$B$1</f>
        <v>Program 3</v>
      </c>
      <c r="B10" s="8" t="s">
        <v>167</v>
      </c>
      <c r="C10" s="27"/>
      <c r="D10" s="24" t="s">
        <v>1</v>
      </c>
      <c r="E10" s="24" t="s">
        <v>178</v>
      </c>
      <c r="F10" t="s">
        <v>187</v>
      </c>
      <c r="G10" t="s">
        <v>147</v>
      </c>
      <c r="H10" t="s">
        <v>68</v>
      </c>
      <c r="I10" s="29">
        <v>45444</v>
      </c>
      <c r="J10" s="29">
        <v>47634</v>
      </c>
      <c r="K10" t="s">
        <v>108</v>
      </c>
      <c r="L10" s="7">
        <v>275000</v>
      </c>
      <c r="M10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68750</v>
      </c>
      <c r="N10" s="7">
        <f>IF(PROGRAM3_NONSTAFF[[#This Row],[Payment Frequency]]="Monthly",PROGRAM3_NONSTAFF[[#This Row],[Contract Cost]]/Reference!$H$11,0)</f>
        <v>0</v>
      </c>
      <c r="O10" s="7">
        <f>IF(PROGRAM3_NONSTAFF[[#This Row],[Payment Frequency]]="Monthly",PROGRAM3_NONSTAFF[[#This Row],[Contract Cost]]/Reference!$H$11,0)</f>
        <v>0</v>
      </c>
      <c r="P10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68750</v>
      </c>
      <c r="Q10" s="7">
        <f>IF(PROGRAM3_NONSTAFF[[#This Row],[Payment Frequency]]="Monthly",PROGRAM3_NONSTAFF[[#This Row],[Contract Cost]]/Reference!$H$11,0)</f>
        <v>0</v>
      </c>
      <c r="R10" s="7">
        <f>IF(PROGRAM3_NONSTAFF[[#This Row],[Payment Frequency]]="Monthly",PROGRAM3_NONSTAFF[[#This Row],[Contract Cost]]/Reference!$H$11,0)</f>
        <v>0</v>
      </c>
      <c r="S10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68750</v>
      </c>
      <c r="T10" s="7">
        <f>IF(PROGRAM3_NONSTAFF[[#This Row],[Payment Frequency]]="Monthly",PROGRAM3_NONSTAFF[[#This Row],[Contract Cost]]/Reference!$H$11,0)</f>
        <v>0</v>
      </c>
      <c r="U10" s="7">
        <f>IF(PROGRAM3_NONSTAFF[[#This Row],[Payment Frequency]]="Monthly",PROGRAM3_NONSTAFF[[#This Row],[Contract Cost]]/Reference!$H$11,0)</f>
        <v>0</v>
      </c>
      <c r="V10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68750</v>
      </c>
      <c r="W10" s="7">
        <f>IF(PROGRAM3_NONSTAFF[[#This Row],[Payment Frequency]]="Monthly",PROGRAM3_NONSTAFF[[#This Row],[Contract Cost]]/Reference!$H$11,0)</f>
        <v>0</v>
      </c>
      <c r="X10" s="7">
        <f>IF(PROGRAM3_NONSTAFF[[#This Row],[Payment Frequency]]="Monthly",PROGRAM3_NONSTAFF[[#This Row],[Contract Cost]]/Reference!$H$11,0)</f>
        <v>0</v>
      </c>
      <c r="Y10" s="9"/>
      <c r="Z10" s="7">
        <f>SUM(PROGRAM3_NONSTAFF[[#This Row],[Jan-26]:[,]])</f>
        <v>275000</v>
      </c>
    </row>
    <row r="11" spans="1:26" x14ac:dyDescent="0.25">
      <c r="A11" s="8" t="str">
        <f t="shared" si="0"/>
        <v>Program 3</v>
      </c>
      <c r="B11" s="8" t="s">
        <v>164</v>
      </c>
      <c r="C11" s="27"/>
      <c r="D11" s="24" t="s">
        <v>0</v>
      </c>
      <c r="E11" s="24" t="s">
        <v>178</v>
      </c>
      <c r="F11" t="s">
        <v>189</v>
      </c>
      <c r="G11" t="s">
        <v>147</v>
      </c>
      <c r="H11" t="s">
        <v>68</v>
      </c>
      <c r="I11" s="29">
        <v>44562</v>
      </c>
      <c r="J11" s="29">
        <v>46387</v>
      </c>
      <c r="K11" t="s">
        <v>108</v>
      </c>
      <c r="L11" s="7">
        <v>310000</v>
      </c>
      <c r="M11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77500</v>
      </c>
      <c r="N11" s="7">
        <f>IF(PROGRAM3_NONSTAFF[[#This Row],[Payment Frequency]]="Monthly",PROGRAM3_NONSTAFF[[#This Row],[Contract Cost]]/Reference!$H$11,0)</f>
        <v>0</v>
      </c>
      <c r="O11" s="7">
        <f>IF(PROGRAM3_NONSTAFF[[#This Row],[Payment Frequency]]="Monthly",PROGRAM3_NONSTAFF[[#This Row],[Contract Cost]]/Reference!$H$11,0)</f>
        <v>0</v>
      </c>
      <c r="P11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77500</v>
      </c>
      <c r="Q11" s="7">
        <f>IF(PROGRAM3_NONSTAFF[[#This Row],[Payment Frequency]]="Monthly",PROGRAM3_NONSTAFF[[#This Row],[Contract Cost]]/Reference!$H$11,0)</f>
        <v>0</v>
      </c>
      <c r="R11" s="7">
        <f>IF(PROGRAM3_NONSTAFF[[#This Row],[Payment Frequency]]="Monthly",PROGRAM3_NONSTAFF[[#This Row],[Contract Cost]]/Reference!$H$11,0)</f>
        <v>0</v>
      </c>
      <c r="S11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77500</v>
      </c>
      <c r="T11" s="7">
        <f>IF(PROGRAM3_NONSTAFF[[#This Row],[Payment Frequency]]="Monthly",PROGRAM3_NONSTAFF[[#This Row],[Contract Cost]]/Reference!$H$11,0)</f>
        <v>0</v>
      </c>
      <c r="U11" s="7">
        <f>IF(PROGRAM3_NONSTAFF[[#This Row],[Payment Frequency]]="Monthly",PROGRAM3_NONSTAFF[[#This Row],[Contract Cost]]/Reference!$H$11,0)</f>
        <v>0</v>
      </c>
      <c r="V11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77500</v>
      </c>
      <c r="W11" s="7">
        <f>IF(PROGRAM3_NONSTAFF[[#This Row],[Payment Frequency]]="Monthly",PROGRAM3_NONSTAFF[[#This Row],[Contract Cost]]/Reference!$H$11,0)</f>
        <v>0</v>
      </c>
      <c r="X11" s="7">
        <f>IF(PROGRAM3_NONSTAFF[[#This Row],[Payment Frequency]]="Monthly",PROGRAM3_NONSTAFF[[#This Row],[Contract Cost]]/Reference!$H$11,0)</f>
        <v>0</v>
      </c>
      <c r="Y11" s="9"/>
      <c r="Z11" s="7">
        <f>SUM(PROGRAM3_NONSTAFF[[#This Row],[Jan-26]:[,]])</f>
        <v>310000</v>
      </c>
    </row>
    <row r="12" spans="1:26" x14ac:dyDescent="0.25">
      <c r="A12" s="8" t="str">
        <f t="shared" si="0"/>
        <v>Program 3</v>
      </c>
      <c r="B12" s="8"/>
      <c r="C12" s="27"/>
      <c r="D12" s="24"/>
      <c r="E12" s="24"/>
      <c r="F12"/>
      <c r="G12"/>
      <c r="H12" t="s">
        <v>68</v>
      </c>
      <c r="I12" s="29"/>
      <c r="J12" s="29"/>
      <c r="K12"/>
      <c r="L12" s="7"/>
      <c r="M12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0</v>
      </c>
      <c r="N12" s="7">
        <f>IF(PROGRAM3_NONSTAFF[[#This Row],[Payment Frequency]]="Monthly",PROGRAM3_NONSTAFF[[#This Row],[Contract Cost]]/Reference!$H$11,0)</f>
        <v>0</v>
      </c>
      <c r="O12" s="7">
        <f>IF(PROGRAM3_NONSTAFF[[#This Row],[Payment Frequency]]="Monthly",PROGRAM3_NONSTAFF[[#This Row],[Contract Cost]]/Reference!$H$11,0)</f>
        <v>0</v>
      </c>
      <c r="P12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0</v>
      </c>
      <c r="Q12" s="7">
        <f>IF(PROGRAM3_NONSTAFF[[#This Row],[Payment Frequency]]="Monthly",PROGRAM3_NONSTAFF[[#This Row],[Contract Cost]]/Reference!$H$11,0)</f>
        <v>0</v>
      </c>
      <c r="R12" s="7">
        <f>IF(PROGRAM3_NONSTAFF[[#This Row],[Payment Frequency]]="Monthly",PROGRAM3_NONSTAFF[[#This Row],[Contract Cost]]/Reference!$H$11,0)</f>
        <v>0</v>
      </c>
      <c r="S12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0</v>
      </c>
      <c r="T12" s="7">
        <f>IF(PROGRAM3_NONSTAFF[[#This Row],[Payment Frequency]]="Monthly",PROGRAM3_NONSTAFF[[#This Row],[Contract Cost]]/Reference!$H$11,0)</f>
        <v>0</v>
      </c>
      <c r="U12" s="7">
        <f>IF(PROGRAM3_NONSTAFF[[#This Row],[Payment Frequency]]="Monthly",PROGRAM3_NONSTAFF[[#This Row],[Contract Cost]]/Reference!$H$11,0)</f>
        <v>0</v>
      </c>
      <c r="V12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0</v>
      </c>
      <c r="W12" s="7">
        <f>IF(PROGRAM3_NONSTAFF[[#This Row],[Payment Frequency]]="Monthly",PROGRAM3_NONSTAFF[[#This Row],[Contract Cost]]/Reference!$H$11,0)</f>
        <v>0</v>
      </c>
      <c r="X12" s="7">
        <f>IF(PROGRAM3_NONSTAFF[[#This Row],[Payment Frequency]]="Monthly",PROGRAM3_NONSTAFF[[#This Row],[Contract Cost]]/Reference!$H$11,0)</f>
        <v>0</v>
      </c>
      <c r="Y12" s="9"/>
      <c r="Z12" s="7">
        <f>SUM(PROGRAM3_NONSTAFF[[#This Row],[Jan-26]:[,]])</f>
        <v>0</v>
      </c>
    </row>
    <row r="13" spans="1:26" x14ac:dyDescent="0.25">
      <c r="A13" s="8" t="str">
        <f t="shared" si="0"/>
        <v>Program 3</v>
      </c>
      <c r="B13" s="8"/>
      <c r="C13" s="27"/>
      <c r="D13" s="24"/>
      <c r="E13" s="24"/>
      <c r="F13"/>
      <c r="G13"/>
      <c r="H13" t="s">
        <v>68</v>
      </c>
      <c r="I13" s="29"/>
      <c r="J13" s="29"/>
      <c r="K13"/>
      <c r="L13" s="7"/>
      <c r="M13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0</v>
      </c>
      <c r="N13" s="7">
        <f>IF(PROGRAM3_NONSTAFF[[#This Row],[Payment Frequency]]="Monthly",PROGRAM3_NONSTAFF[[#This Row],[Contract Cost]]/Reference!$H$11,0)</f>
        <v>0</v>
      </c>
      <c r="O13" s="7">
        <f>IF(PROGRAM3_NONSTAFF[[#This Row],[Payment Frequency]]="Monthly",PROGRAM3_NONSTAFF[[#This Row],[Contract Cost]]/Reference!$H$11,0)</f>
        <v>0</v>
      </c>
      <c r="P13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0</v>
      </c>
      <c r="Q13" s="7">
        <f>IF(PROGRAM3_NONSTAFF[[#This Row],[Payment Frequency]]="Monthly",PROGRAM3_NONSTAFF[[#This Row],[Contract Cost]]/Reference!$H$11,0)</f>
        <v>0</v>
      </c>
      <c r="R13" s="7">
        <f>IF(PROGRAM3_NONSTAFF[[#This Row],[Payment Frequency]]="Monthly",PROGRAM3_NONSTAFF[[#This Row],[Contract Cost]]/Reference!$H$11,0)</f>
        <v>0</v>
      </c>
      <c r="S13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0</v>
      </c>
      <c r="T13" s="7">
        <f>IF(PROGRAM3_NONSTAFF[[#This Row],[Payment Frequency]]="Monthly",PROGRAM3_NONSTAFF[[#This Row],[Contract Cost]]/Reference!$H$11,0)</f>
        <v>0</v>
      </c>
      <c r="U13" s="7">
        <f>IF(PROGRAM3_NONSTAFF[[#This Row],[Payment Frequency]]="Monthly",PROGRAM3_NONSTAFF[[#This Row],[Contract Cost]]/Reference!$H$11,0)</f>
        <v>0</v>
      </c>
      <c r="V13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0</v>
      </c>
      <c r="W13" s="7">
        <f>IF(PROGRAM3_NONSTAFF[[#This Row],[Payment Frequency]]="Monthly",PROGRAM3_NONSTAFF[[#This Row],[Contract Cost]]/Reference!$H$11,0)</f>
        <v>0</v>
      </c>
      <c r="X13" s="7">
        <f>IF(PROGRAM3_NONSTAFF[[#This Row],[Payment Frequency]]="Monthly",PROGRAM3_NONSTAFF[[#This Row],[Contract Cost]]/Reference!$H$11,0)</f>
        <v>0</v>
      </c>
      <c r="Y13" s="9"/>
      <c r="Z13" s="7">
        <f>SUM(PROGRAM3_NONSTAFF[[#This Row],[Jan-26]:[,]])</f>
        <v>0</v>
      </c>
    </row>
    <row r="14" spans="1:26" x14ac:dyDescent="0.25">
      <c r="A14" s="8" t="str">
        <f t="shared" si="0"/>
        <v>Program 3</v>
      </c>
      <c r="B14" s="8"/>
      <c r="C14" s="27"/>
      <c r="D14" s="24"/>
      <c r="E14" s="24"/>
      <c r="F14"/>
      <c r="G14"/>
      <c r="H14" t="s">
        <v>68</v>
      </c>
      <c r="I14" s="29"/>
      <c r="J14" s="29"/>
      <c r="K14"/>
      <c r="L14" s="7"/>
      <c r="M14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0</v>
      </c>
      <c r="N14" s="7">
        <f>IF(PROGRAM3_NONSTAFF[[#This Row],[Payment Frequency]]="Monthly",PROGRAM3_NONSTAFF[[#This Row],[Contract Cost]]/Reference!$H$11,0)</f>
        <v>0</v>
      </c>
      <c r="O14" s="7">
        <f>IF(PROGRAM3_NONSTAFF[[#This Row],[Payment Frequency]]="Monthly",PROGRAM3_NONSTAFF[[#This Row],[Contract Cost]]/Reference!$H$11,0)</f>
        <v>0</v>
      </c>
      <c r="P14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0</v>
      </c>
      <c r="Q14" s="7">
        <f>IF(PROGRAM3_NONSTAFF[[#This Row],[Payment Frequency]]="Monthly",PROGRAM3_NONSTAFF[[#This Row],[Contract Cost]]/Reference!$H$11,0)</f>
        <v>0</v>
      </c>
      <c r="R14" s="7">
        <f>IF(PROGRAM3_NONSTAFF[[#This Row],[Payment Frequency]]="Monthly",PROGRAM3_NONSTAFF[[#This Row],[Contract Cost]]/Reference!$H$11,0)</f>
        <v>0</v>
      </c>
      <c r="S14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0</v>
      </c>
      <c r="T14" s="7">
        <f>IF(PROGRAM3_NONSTAFF[[#This Row],[Payment Frequency]]="Monthly",PROGRAM3_NONSTAFF[[#This Row],[Contract Cost]]/Reference!$H$11,0)</f>
        <v>0</v>
      </c>
      <c r="U14" s="7">
        <f>IF(PROGRAM3_NONSTAFF[[#This Row],[Payment Frequency]]="Monthly",PROGRAM3_NONSTAFF[[#This Row],[Contract Cost]]/Reference!$H$11,0)</f>
        <v>0</v>
      </c>
      <c r="V14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0</v>
      </c>
      <c r="W14" s="7">
        <f>IF(PROGRAM3_NONSTAFF[[#This Row],[Payment Frequency]]="Monthly",PROGRAM3_NONSTAFF[[#This Row],[Contract Cost]]/Reference!$H$11,0)</f>
        <v>0</v>
      </c>
      <c r="X14" s="7">
        <f>IF(PROGRAM3_NONSTAFF[[#This Row],[Payment Frequency]]="Monthly",PROGRAM3_NONSTAFF[[#This Row],[Contract Cost]]/Reference!$H$11,0)</f>
        <v>0</v>
      </c>
      <c r="Y14" s="9"/>
      <c r="Z14" s="7">
        <f>SUM(PROGRAM3_NONSTAFF[[#This Row],[Jan-26]:[,]])</f>
        <v>0</v>
      </c>
    </row>
    <row r="15" spans="1:26" x14ac:dyDescent="0.25">
      <c r="A15" s="8" t="str">
        <f t="shared" si="0"/>
        <v>Program 3</v>
      </c>
      <c r="B15"/>
      <c r="C15" s="27"/>
      <c r="D15" s="24"/>
      <c r="E15" s="24"/>
      <c r="F15"/>
      <c r="G15"/>
      <c r="H15" t="s">
        <v>68</v>
      </c>
      <c r="I15" s="29"/>
      <c r="J15" s="29"/>
      <c r="K15"/>
      <c r="L15" s="7"/>
      <c r="M15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0</v>
      </c>
      <c r="N15" s="7">
        <f>IF(PROGRAM3_NONSTAFF[[#This Row],[Payment Frequency]]="Monthly",PROGRAM3_NONSTAFF[[#This Row],[Contract Cost]]/Reference!$H$11,0)</f>
        <v>0</v>
      </c>
      <c r="O15" s="7">
        <f>IF(PROGRAM3_NONSTAFF[[#This Row],[Payment Frequency]]="Monthly",PROGRAM3_NONSTAFF[[#This Row],[Contract Cost]]/Reference!$H$11,0)</f>
        <v>0</v>
      </c>
      <c r="P15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0</v>
      </c>
      <c r="Q15" s="7">
        <f>IF(PROGRAM3_NONSTAFF[[#This Row],[Payment Frequency]]="Monthly",PROGRAM3_NONSTAFF[[#This Row],[Contract Cost]]/Reference!$H$11,0)</f>
        <v>0</v>
      </c>
      <c r="R15" s="7">
        <f>IF(PROGRAM3_NONSTAFF[[#This Row],[Payment Frequency]]="Monthly",PROGRAM3_NONSTAFF[[#This Row],[Contract Cost]]/Reference!$H$11,0)</f>
        <v>0</v>
      </c>
      <c r="S15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0</v>
      </c>
      <c r="T15" s="7">
        <f>IF(PROGRAM3_NONSTAFF[[#This Row],[Payment Frequency]]="Monthly",PROGRAM3_NONSTAFF[[#This Row],[Contract Cost]]/Reference!$H$11,0)</f>
        <v>0</v>
      </c>
      <c r="U15" s="7">
        <f>IF(PROGRAM3_NONSTAFF[[#This Row],[Payment Frequency]]="Monthly",PROGRAM3_NONSTAFF[[#This Row],[Contract Cost]]/Reference!$H$11,0)</f>
        <v>0</v>
      </c>
      <c r="V15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0</v>
      </c>
      <c r="W15" s="7">
        <f>IF(PROGRAM3_NONSTAFF[[#This Row],[Payment Frequency]]="Monthly",PROGRAM3_NONSTAFF[[#This Row],[Contract Cost]]/Reference!$H$11,0)</f>
        <v>0</v>
      </c>
      <c r="X15" s="7">
        <f>IF(PROGRAM3_NONSTAFF[[#This Row],[Payment Frequency]]="Monthly",PROGRAM3_NONSTAFF[[#This Row],[Contract Cost]]/Reference!$H$11,0)</f>
        <v>0</v>
      </c>
      <c r="Y15" s="9"/>
      <c r="Z15" s="7">
        <f>SUM(PROGRAM3_NONSTAFF[[#This Row],[Jan-26]:[,]])</f>
        <v>0</v>
      </c>
    </row>
    <row r="16" spans="1:26" x14ac:dyDescent="0.25">
      <c r="A16" s="8" t="str">
        <f t="shared" si="0"/>
        <v>Program 3</v>
      </c>
      <c r="B16"/>
      <c r="C16" s="27"/>
      <c r="D16" s="24"/>
      <c r="E16" s="24"/>
      <c r="F16"/>
      <c r="G16"/>
      <c r="H16" t="s">
        <v>68</v>
      </c>
      <c r="I16" s="29"/>
      <c r="J16" s="29"/>
      <c r="K16"/>
      <c r="L16" s="7"/>
      <c r="M16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0</v>
      </c>
      <c r="N16" s="7">
        <f>IF(PROGRAM3_NONSTAFF[[#This Row],[Payment Frequency]]="Monthly",PROGRAM3_NONSTAFF[[#This Row],[Contract Cost]]/Reference!$H$11,0)</f>
        <v>0</v>
      </c>
      <c r="O16" s="7">
        <f>IF(PROGRAM3_NONSTAFF[[#This Row],[Payment Frequency]]="Monthly",PROGRAM3_NONSTAFF[[#This Row],[Contract Cost]]/Reference!$H$11,0)</f>
        <v>0</v>
      </c>
      <c r="P16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0</v>
      </c>
      <c r="Q16" s="7">
        <f>IF(PROGRAM3_NONSTAFF[[#This Row],[Payment Frequency]]="Monthly",PROGRAM3_NONSTAFF[[#This Row],[Contract Cost]]/Reference!$H$11,0)</f>
        <v>0</v>
      </c>
      <c r="R16" s="7">
        <f>IF(PROGRAM3_NONSTAFF[[#This Row],[Payment Frequency]]="Monthly",PROGRAM3_NONSTAFF[[#This Row],[Contract Cost]]/Reference!$H$11,0)</f>
        <v>0</v>
      </c>
      <c r="S16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0</v>
      </c>
      <c r="T16" s="7">
        <f>IF(PROGRAM3_NONSTAFF[[#This Row],[Payment Frequency]]="Monthly",PROGRAM3_NONSTAFF[[#This Row],[Contract Cost]]/Reference!$H$11,0)</f>
        <v>0</v>
      </c>
      <c r="U16" s="7">
        <f>IF(PROGRAM3_NONSTAFF[[#This Row],[Payment Frequency]]="Monthly",PROGRAM3_NONSTAFF[[#This Row],[Contract Cost]]/Reference!$H$11,0)</f>
        <v>0</v>
      </c>
      <c r="V16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0</v>
      </c>
      <c r="W16" s="7">
        <f>IF(PROGRAM3_NONSTAFF[[#This Row],[Payment Frequency]]="Monthly",PROGRAM3_NONSTAFF[[#This Row],[Contract Cost]]/Reference!$H$11,0)</f>
        <v>0</v>
      </c>
      <c r="X16" s="7">
        <f>IF(PROGRAM3_NONSTAFF[[#This Row],[Payment Frequency]]="Monthly",PROGRAM3_NONSTAFF[[#This Row],[Contract Cost]]/Reference!$H$11,0)</f>
        <v>0</v>
      </c>
      <c r="Y16" s="9"/>
      <c r="Z16" s="7">
        <f>SUM(PROGRAM3_NONSTAFF[[#This Row],[Jan-26]:[,]])</f>
        <v>0</v>
      </c>
    </row>
    <row r="17" spans="1:39" x14ac:dyDescent="0.25">
      <c r="A17" s="8" t="str">
        <f t="shared" si="0"/>
        <v>Program 3</v>
      </c>
      <c r="B17"/>
      <c r="C17" s="27"/>
      <c r="D17" s="24"/>
      <c r="E17" s="24"/>
      <c r="F17"/>
      <c r="G17"/>
      <c r="H17" t="s">
        <v>68</v>
      </c>
      <c r="I17" s="29"/>
      <c r="J17" s="29"/>
      <c r="K17"/>
      <c r="L17" s="7"/>
      <c r="M17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0</v>
      </c>
      <c r="N17" s="7">
        <f>IF(PROGRAM3_NONSTAFF[[#This Row],[Payment Frequency]]="Monthly",PROGRAM3_NONSTAFF[[#This Row],[Contract Cost]]/Reference!$H$11,0)</f>
        <v>0</v>
      </c>
      <c r="O17" s="7">
        <f>IF(PROGRAM3_NONSTAFF[[#This Row],[Payment Frequency]]="Monthly",PROGRAM3_NONSTAFF[[#This Row],[Contract Cost]]/Reference!$H$11,0)</f>
        <v>0</v>
      </c>
      <c r="P17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0</v>
      </c>
      <c r="Q17" s="7">
        <f>IF(PROGRAM3_NONSTAFF[[#This Row],[Payment Frequency]]="Monthly",PROGRAM3_NONSTAFF[[#This Row],[Contract Cost]]/Reference!$H$11,0)</f>
        <v>0</v>
      </c>
      <c r="R17" s="7">
        <f>IF(PROGRAM3_NONSTAFF[[#This Row],[Payment Frequency]]="Monthly",PROGRAM3_NONSTAFF[[#This Row],[Contract Cost]]/Reference!$H$11,0)</f>
        <v>0</v>
      </c>
      <c r="S17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0</v>
      </c>
      <c r="T17" s="7">
        <f>IF(PROGRAM3_NONSTAFF[[#This Row],[Payment Frequency]]="Monthly",PROGRAM3_NONSTAFF[[#This Row],[Contract Cost]]/Reference!$H$11,0)</f>
        <v>0</v>
      </c>
      <c r="U17" s="7">
        <f>IF(PROGRAM3_NONSTAFF[[#This Row],[Payment Frequency]]="Monthly",PROGRAM3_NONSTAFF[[#This Row],[Contract Cost]]/Reference!$H$11,0)</f>
        <v>0</v>
      </c>
      <c r="V17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0</v>
      </c>
      <c r="W17" s="7">
        <f>IF(PROGRAM3_NONSTAFF[[#This Row],[Payment Frequency]]="Monthly",PROGRAM3_NONSTAFF[[#This Row],[Contract Cost]]/Reference!$H$11,0)</f>
        <v>0</v>
      </c>
      <c r="X17" s="7">
        <f>IF(PROGRAM3_NONSTAFF[[#This Row],[Payment Frequency]]="Monthly",PROGRAM3_NONSTAFF[[#This Row],[Contract Cost]]/Reference!$H$11,0)</f>
        <v>0</v>
      </c>
      <c r="Y17" s="9"/>
      <c r="Z17" s="7">
        <f>SUM(PROGRAM3_NONSTAFF[[#This Row],[Jan-26]:[,]])</f>
        <v>0</v>
      </c>
    </row>
    <row r="18" spans="1:39" x14ac:dyDescent="0.25">
      <c r="A18" s="8" t="str">
        <f t="shared" si="0"/>
        <v>Program 3</v>
      </c>
      <c r="B18"/>
      <c r="C18" s="27"/>
      <c r="D18" s="24"/>
      <c r="E18" s="24"/>
      <c r="F18"/>
      <c r="G18"/>
      <c r="H18" t="s">
        <v>68</v>
      </c>
      <c r="I18" s="29"/>
      <c r="J18" s="29"/>
      <c r="K18"/>
      <c r="L18" s="7"/>
      <c r="M18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0</v>
      </c>
      <c r="N18" s="7">
        <f>IF(PROGRAM3_NONSTAFF[[#This Row],[Payment Frequency]]="Monthly",PROGRAM3_NONSTAFF[[#This Row],[Contract Cost]]/Reference!$H$11,0)</f>
        <v>0</v>
      </c>
      <c r="O18" s="7">
        <f>IF(PROGRAM3_NONSTAFF[[#This Row],[Payment Frequency]]="Monthly",PROGRAM3_NONSTAFF[[#This Row],[Contract Cost]]/Reference!$H$11,0)</f>
        <v>0</v>
      </c>
      <c r="P18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0</v>
      </c>
      <c r="Q18" s="7">
        <f>IF(PROGRAM3_NONSTAFF[[#This Row],[Payment Frequency]]="Monthly",PROGRAM3_NONSTAFF[[#This Row],[Contract Cost]]/Reference!$H$11,0)</f>
        <v>0</v>
      </c>
      <c r="R18" s="7">
        <f>IF(PROGRAM3_NONSTAFF[[#This Row],[Payment Frequency]]="Monthly",PROGRAM3_NONSTAFF[[#This Row],[Contract Cost]]/Reference!$H$11,0)</f>
        <v>0</v>
      </c>
      <c r="S18" s="7">
        <f>IF(PROGRAM3_NONSTAFF[[#This Row],[Payment Frequency]]="Monthly",PROGRAM3_NONSTAFF[[#This Row],[Contract Cost]]/Reference!$H$11,IF(PROGRAM3_NONSTAFF[[#This Row],[Payment Frequency]]="Quarterly", PROGRAM3_NONSTAFF[[#This Row],[Contract Cost]]/Reference!$H$12,IF(PROGRAM3_NONSTAFF[[#This Row],[Payment Frequency]]="Bi-Annually",PROGRAM3_NONSTAFF[[#This Row],[Contract Cost]]/Reference!$H$13,0)))</f>
        <v>0</v>
      </c>
      <c r="T18" s="7">
        <f>IF(PROGRAM3_NONSTAFF[[#This Row],[Payment Frequency]]="Monthly",PROGRAM3_NONSTAFF[[#This Row],[Contract Cost]]/Reference!$H$11,0)</f>
        <v>0</v>
      </c>
      <c r="U18" s="7">
        <f>IF(PROGRAM3_NONSTAFF[[#This Row],[Payment Frequency]]="Monthly",PROGRAM3_NONSTAFF[[#This Row],[Contract Cost]]/Reference!$H$11,0)</f>
        <v>0</v>
      </c>
      <c r="V18" s="7">
        <f>IF(PROGRAM3_NONSTAFF[[#This Row],[Payment Frequency]]="Monthly",PROGRAM3_NONSTAFF[[#This Row],[Contract Cost]]/Reference!$H$11,IF(PROGRAM3_NONSTAFF[[#This Row],[Payment Frequency]]="Quarterly", PROGRAM3_NONSTAFF[[#This Row],[Contract Cost]]/Reference!$H$12,0))</f>
        <v>0</v>
      </c>
      <c r="W18" s="7">
        <f>IF(PROGRAM3_NONSTAFF[[#This Row],[Payment Frequency]]="Monthly",PROGRAM3_NONSTAFF[[#This Row],[Contract Cost]]/Reference!$H$11,0)</f>
        <v>0</v>
      </c>
      <c r="X18" s="7">
        <f>IF(PROGRAM3_NONSTAFF[[#This Row],[Payment Frequency]]="Monthly",PROGRAM3_NONSTAFF[[#This Row],[Contract Cost]]/Reference!$H$11,0)</f>
        <v>0</v>
      </c>
      <c r="Y18" s="9"/>
      <c r="Z18" s="7">
        <f>SUM(PROGRAM3_NONSTAFF[[#This Row],[Jan-26]:[,]])</f>
        <v>0</v>
      </c>
    </row>
    <row r="19" spans="1:39" x14ac:dyDescent="0.25">
      <c r="L19" s="15" t="s">
        <v>216</v>
      </c>
      <c r="M19" s="19">
        <f>SUBTOTAL(109,PROGRAM3_NONSTAFF[Jan-26])</f>
        <v>225416.66666666669</v>
      </c>
      <c r="N19" s="19">
        <f>SUBTOTAL(109,PROGRAM3_NONSTAFF[Feb-26])</f>
        <v>79166.666666666672</v>
      </c>
      <c r="O19" s="19">
        <f>SUBTOTAL(109,PROGRAM3_NONSTAFF[Mar-26])</f>
        <v>79166.666666666672</v>
      </c>
      <c r="P19" s="19">
        <f>SUBTOTAL(109,PROGRAM3_NONSTAFF[Apr-26])</f>
        <v>225416.66666666669</v>
      </c>
      <c r="Q19" s="19">
        <f>SUBTOTAL(109,PROGRAM3_NONSTAFF[May-26])</f>
        <v>79166.666666666672</v>
      </c>
      <c r="R19" s="19">
        <f>SUBTOTAL(109,PROGRAM3_NONSTAFF[Jun-26])</f>
        <v>79166.666666666672</v>
      </c>
      <c r="S19" s="19">
        <f>SUBTOTAL(109,PROGRAM3_NONSTAFF[Jul-26])</f>
        <v>225416.66666666669</v>
      </c>
      <c r="T19" s="19">
        <f>SUBTOTAL(109,PROGRAM3_NONSTAFF[Aug-26])</f>
        <v>79166.666666666672</v>
      </c>
      <c r="U19" s="19">
        <f>SUBTOTAL(109,PROGRAM3_NONSTAFF[Sep-26])</f>
        <v>79166.666666666672</v>
      </c>
      <c r="V19" s="19">
        <f>SUBTOTAL(109,PROGRAM3_NONSTAFF[Oct-26])</f>
        <v>225416.66666666669</v>
      </c>
      <c r="W19" s="19">
        <f>SUBTOTAL(109,PROGRAM3_NONSTAFF[Nov-26])</f>
        <v>79166.666666666672</v>
      </c>
      <c r="X19" s="19">
        <f>SUBTOTAL(109,PROGRAM3_NONSTAFF[Dec-26])</f>
        <v>79166.666666666672</v>
      </c>
      <c r="Y19" s="15"/>
      <c r="Z19" s="28">
        <f>SUBTOTAL(109,PROGRAM3_NONSTAFF[Total])</f>
        <v>1535000</v>
      </c>
    </row>
    <row r="20" spans="1:39" s="12" customFormat="1" hidden="1" outlineLevel="1" x14ac:dyDescent="0.25">
      <c r="Y20" s="16"/>
      <c r="Z20" s="17"/>
    </row>
    <row r="21" spans="1:39" hidden="1" outlineLevel="1" x14ac:dyDescent="0.25">
      <c r="AA21" s="20" t="s">
        <v>74</v>
      </c>
      <c r="AB21" s="20" t="s">
        <v>80</v>
      </c>
      <c r="AC21" s="20" t="s">
        <v>81</v>
      </c>
      <c r="AD21" s="20" t="s">
        <v>82</v>
      </c>
      <c r="AE21" s="20" t="s">
        <v>83</v>
      </c>
      <c r="AF21" s="20" t="s">
        <v>84</v>
      </c>
      <c r="AG21" s="20" t="s">
        <v>85</v>
      </c>
      <c r="AH21" s="20" t="s">
        <v>86</v>
      </c>
      <c r="AI21" s="20" t="s">
        <v>87</v>
      </c>
      <c r="AJ21" s="20" t="s">
        <v>88</v>
      </c>
      <c r="AK21" s="20" t="s">
        <v>89</v>
      </c>
      <c r="AL21" s="20" t="s">
        <v>90</v>
      </c>
      <c r="AM21" s="21" t="s">
        <v>181</v>
      </c>
    </row>
    <row r="22" spans="1:39" hidden="1" outlineLevel="1" x14ac:dyDescent="0.25">
      <c r="Z22" s="18" t="s">
        <v>5</v>
      </c>
      <c r="AA22" s="14">
        <f>COUNTIF(PROGRAM3_STAFF[Jan Movement],$Z22)</f>
        <v>1</v>
      </c>
      <c r="AB22" s="14">
        <f>COUNTIF(PROGRAM3_STAFF[Feb Movement],$Z22)</f>
        <v>1</v>
      </c>
      <c r="AC22" s="14">
        <f>COUNTIF(PROGRAM3_STAFF[Mar Movement],$Z22)</f>
        <v>1</v>
      </c>
      <c r="AD22" s="14">
        <f>COUNTIF(PROGRAM3_STAFF[Apr Movement],$Z22)</f>
        <v>0</v>
      </c>
      <c r="AE22" s="14">
        <f>COUNTIF(PROGRAM3_STAFF[May Movement],$Z22)</f>
        <v>0</v>
      </c>
      <c r="AF22" s="14">
        <f>COUNTIF(PROGRAM3_STAFF[Jun Movement],$Z22)</f>
        <v>0</v>
      </c>
      <c r="AG22" s="14">
        <f>COUNTIF(PROGRAM3_STAFF[Jul Movement],$Z22)</f>
        <v>0</v>
      </c>
      <c r="AH22" s="14">
        <f>COUNTIF(PROGRAM3_STAFF[Aug Movement],$Z22)</f>
        <v>0</v>
      </c>
      <c r="AI22" s="14">
        <f>COUNTIF(PROGRAM3_STAFF[Sep Movement],$Z22)</f>
        <v>0</v>
      </c>
      <c r="AJ22" s="14">
        <f>COUNTIF(PROGRAM3_STAFF[Oct Movement],$Z22)</f>
        <v>0</v>
      </c>
      <c r="AK22" s="14">
        <f>COUNTIF(PROGRAM3_STAFF[Nov Movement],$Z22)</f>
        <v>0</v>
      </c>
      <c r="AL22" s="14">
        <f>COUNTIF(PROGRAM3_STAFF[Dec Movement],$Z22)</f>
        <v>0</v>
      </c>
      <c r="AM22" s="14">
        <f>SUM(AA22:AL22)</f>
        <v>3</v>
      </c>
    </row>
    <row r="23" spans="1:39" hidden="1" outlineLevel="1" x14ac:dyDescent="0.25">
      <c r="Z23" s="18" t="s">
        <v>169</v>
      </c>
      <c r="AA23" s="14">
        <f>COUNTIF(PROGRAM3_STAFF[Jan Movement],$Z23)</f>
        <v>0</v>
      </c>
      <c r="AB23" s="14">
        <f>COUNTIF(PROGRAM3_STAFF[Feb Movement],$Z23)</f>
        <v>1</v>
      </c>
      <c r="AC23" s="14">
        <f>COUNTIF(PROGRAM3_STAFF[Mar Movement],$Z23)</f>
        <v>0</v>
      </c>
      <c r="AD23" s="14">
        <f>COUNTIF(PROGRAM3_STAFF[Apr Movement],$Z23)</f>
        <v>1</v>
      </c>
      <c r="AE23" s="14">
        <f>COUNTIF(PROGRAM3_STAFF[May Movement],$Z23)</f>
        <v>0</v>
      </c>
      <c r="AF23" s="14">
        <f>COUNTIF(PROGRAM3_STAFF[Jun Movement],$Z23)</f>
        <v>0</v>
      </c>
      <c r="AG23" s="14">
        <f>COUNTIF(PROGRAM3_STAFF[Jul Movement],$Z23)</f>
        <v>0</v>
      </c>
      <c r="AH23" s="14">
        <f>COUNTIF(PROGRAM3_STAFF[Aug Movement],$Z23)</f>
        <v>0</v>
      </c>
      <c r="AI23" s="14">
        <f>COUNTIF(PROGRAM3_STAFF[Sep Movement],$Z23)</f>
        <v>0</v>
      </c>
      <c r="AJ23" s="14">
        <f>COUNTIF(PROGRAM3_STAFF[Oct Movement],$Z23)</f>
        <v>0</v>
      </c>
      <c r="AK23" s="14">
        <f>COUNTIF(PROGRAM3_STAFF[Nov Movement],$Z23)</f>
        <v>0</v>
      </c>
      <c r="AL23" s="14">
        <f>COUNTIF(PROGRAM3_STAFF[Dec Movement],$Z23)</f>
        <v>0</v>
      </c>
      <c r="AM23" s="14">
        <f t="shared" ref="AM23:AM25" si="1">SUM(AA23:AL23)</f>
        <v>2</v>
      </c>
    </row>
    <row r="24" spans="1:39" hidden="1" outlineLevel="1" x14ac:dyDescent="0.25">
      <c r="Z24" s="18" t="s">
        <v>4</v>
      </c>
      <c r="AA24" s="14">
        <f>COUNTIF(PROGRAM3_STAFF[Jan Movement],$Z24)</f>
        <v>0</v>
      </c>
      <c r="AB24" s="14">
        <f>COUNTIF(PROGRAM3_STAFF[Feb Movement],$Z24)</f>
        <v>0</v>
      </c>
      <c r="AC24" s="14">
        <f>COUNTIF(PROGRAM3_STAFF[Mar Movement],$Z24)</f>
        <v>0</v>
      </c>
      <c r="AD24" s="14">
        <f>COUNTIF(PROGRAM3_STAFF[Apr Movement],$Z24)</f>
        <v>0</v>
      </c>
      <c r="AE24" s="14">
        <f>COUNTIF(PROGRAM3_STAFF[May Movement],$Z24)</f>
        <v>0</v>
      </c>
      <c r="AF24" s="14">
        <f>COUNTIF(PROGRAM3_STAFF[Jun Movement],$Z24)</f>
        <v>0</v>
      </c>
      <c r="AG24" s="14">
        <f>COUNTIF(PROGRAM3_STAFF[Jul Movement],$Z24)</f>
        <v>0</v>
      </c>
      <c r="AH24" s="14">
        <f>COUNTIF(PROGRAM3_STAFF[Aug Movement],$Z24)</f>
        <v>0</v>
      </c>
      <c r="AI24" s="14">
        <f>COUNTIF(PROGRAM3_STAFF[Sep Movement],$Z24)</f>
        <v>0</v>
      </c>
      <c r="AJ24" s="14">
        <f>COUNTIF(PROGRAM3_STAFF[Oct Movement],$Z24)</f>
        <v>0</v>
      </c>
      <c r="AK24" s="14">
        <f>COUNTIF(PROGRAM3_STAFF[Nov Movement],$Z24)</f>
        <v>0</v>
      </c>
      <c r="AL24" s="14">
        <f>COUNTIF(PROGRAM3_STAFF[Dec Movement],$Z24)</f>
        <v>0</v>
      </c>
      <c r="AM24" s="14">
        <f t="shared" si="1"/>
        <v>0</v>
      </c>
    </row>
    <row r="25" spans="1:39" hidden="1" outlineLevel="1" x14ac:dyDescent="0.25">
      <c r="Z25" s="18" t="s">
        <v>6</v>
      </c>
      <c r="AA25" s="14">
        <f>COUNTIF(PROGRAM3_STAFF[Jan Movement],$Z25)</f>
        <v>1</v>
      </c>
      <c r="AB25" s="14">
        <f>COUNTIF(PROGRAM3_STAFF[Feb Movement],$Z25)</f>
        <v>0</v>
      </c>
      <c r="AC25" s="14">
        <f>COUNTIF(PROGRAM3_STAFF[Mar Movement],$Z25)</f>
        <v>1</v>
      </c>
      <c r="AD25" s="14">
        <f>COUNTIF(PROGRAM3_STAFF[Apr Movement],$Z25)</f>
        <v>0</v>
      </c>
      <c r="AE25" s="14">
        <f>COUNTIF(PROGRAM3_STAFF[May Movement],$Z25)</f>
        <v>0</v>
      </c>
      <c r="AF25" s="14">
        <f>COUNTIF(PROGRAM3_STAFF[Jun Movement],$Z25)</f>
        <v>0</v>
      </c>
      <c r="AG25" s="14">
        <f>COUNTIF(PROGRAM3_STAFF[Jul Movement],$Z25)</f>
        <v>0</v>
      </c>
      <c r="AH25" s="14">
        <f>COUNTIF(PROGRAM3_STAFF[Aug Movement],$Z25)</f>
        <v>0</v>
      </c>
      <c r="AI25" s="14">
        <f>COUNTIF(PROGRAM3_STAFF[Sep Movement],$Z25)</f>
        <v>0</v>
      </c>
      <c r="AJ25" s="14">
        <f>COUNTIF(PROGRAM3_STAFF[Oct Movement],$Z25)</f>
        <v>0</v>
      </c>
      <c r="AK25" s="14">
        <f>COUNTIF(PROGRAM3_STAFF[Nov Movement],$Z25)</f>
        <v>0</v>
      </c>
      <c r="AL25" s="14">
        <f>COUNTIF(PROGRAM3_STAFF[Dec Movement],$Z25)</f>
        <v>0</v>
      </c>
      <c r="AM25" s="14">
        <f t="shared" si="1"/>
        <v>2</v>
      </c>
    </row>
    <row r="26" spans="1:39" collapsed="1" x14ac:dyDescent="0.25"/>
    <row r="27" spans="1:39" x14ac:dyDescent="0.25">
      <c r="A27" s="31" t="s">
        <v>182</v>
      </c>
    </row>
    <row r="28" spans="1:39" s="128" customFormat="1" ht="53.25" customHeight="1" x14ac:dyDescent="0.25">
      <c r="A28" s="123" t="s">
        <v>11</v>
      </c>
      <c r="B28" s="123" t="s">
        <v>16</v>
      </c>
      <c r="C28" s="123" t="s">
        <v>64</v>
      </c>
      <c r="D28" s="123" t="s">
        <v>63</v>
      </c>
      <c r="E28" s="123" t="s">
        <v>7</v>
      </c>
      <c r="F28" s="123" t="s">
        <v>65</v>
      </c>
      <c r="G28" s="123" t="s">
        <v>66</v>
      </c>
      <c r="H28" s="123" t="s">
        <v>67</v>
      </c>
      <c r="I28" s="123" t="s">
        <v>105</v>
      </c>
      <c r="J28" s="123" t="s">
        <v>3</v>
      </c>
      <c r="K28" s="123" t="s">
        <v>62</v>
      </c>
      <c r="L28" s="123" t="s">
        <v>132</v>
      </c>
      <c r="M28" s="124" t="s">
        <v>92</v>
      </c>
      <c r="N28" s="124" t="s">
        <v>93</v>
      </c>
      <c r="O28" s="124" t="s">
        <v>94</v>
      </c>
      <c r="P28" s="124" t="s">
        <v>95</v>
      </c>
      <c r="Q28" s="124" t="s">
        <v>96</v>
      </c>
      <c r="R28" s="124" t="s">
        <v>97</v>
      </c>
      <c r="S28" s="124" t="s">
        <v>98</v>
      </c>
      <c r="T28" s="124" t="s">
        <v>99</v>
      </c>
      <c r="U28" s="124" t="s">
        <v>100</v>
      </c>
      <c r="V28" s="124" t="s">
        <v>101</v>
      </c>
      <c r="W28" s="124" t="s">
        <v>102</v>
      </c>
      <c r="X28" s="124" t="s">
        <v>103</v>
      </c>
      <c r="Y28" s="123" t="s">
        <v>111</v>
      </c>
      <c r="Z28" s="123" t="s">
        <v>181</v>
      </c>
      <c r="AA28" s="125" t="s">
        <v>113</v>
      </c>
      <c r="AB28" s="125" t="s">
        <v>114</v>
      </c>
      <c r="AC28" s="125" t="s">
        <v>115</v>
      </c>
      <c r="AD28" s="125" t="s">
        <v>116</v>
      </c>
      <c r="AE28" s="125" t="s">
        <v>117</v>
      </c>
      <c r="AF28" s="125" t="s">
        <v>118</v>
      </c>
      <c r="AG28" s="125" t="s">
        <v>119</v>
      </c>
      <c r="AH28" s="125" t="s">
        <v>120</v>
      </c>
      <c r="AI28" s="125" t="s">
        <v>121</v>
      </c>
      <c r="AJ28" s="125" t="s">
        <v>122</v>
      </c>
      <c r="AK28" s="125" t="s">
        <v>123</v>
      </c>
      <c r="AL28" s="125" t="s">
        <v>124</v>
      </c>
    </row>
    <row r="29" spans="1:39" x14ac:dyDescent="0.25">
      <c r="A29" s="8" t="str">
        <f t="shared" ref="A29:A60" si="2">$B$1</f>
        <v>Program 3</v>
      </c>
      <c r="B29" t="s">
        <v>236</v>
      </c>
      <c r="C29" t="s">
        <v>131</v>
      </c>
      <c r="D29" s="24" t="s">
        <v>8</v>
      </c>
      <c r="E29" s="24"/>
      <c r="F29" t="s">
        <v>152</v>
      </c>
      <c r="G29" t="s">
        <v>151</v>
      </c>
      <c r="H29" t="s">
        <v>68</v>
      </c>
      <c r="I29" s="30">
        <v>39923</v>
      </c>
      <c r="J29" s="29"/>
      <c r="K29"/>
      <c r="L29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95</v>
      </c>
      <c r="M29" s="25">
        <f>IF(PROGRAM3_STAFF[[#This Row],[Type]]="Employee",Reference!D$6,IF(OR(PROGRAM3_STAFF[[#This Row],[Type]]="Contractor",PROGRAM3_STAFF[[#This Row],[Type]]="SOW"),Reference!D$7,0))</f>
        <v>176</v>
      </c>
      <c r="N29" s="25">
        <f>IF(PROGRAM3_STAFF[[#This Row],[Type]]="Employee",Reference!E$6,IF(OR(PROGRAM3_STAFF[[#This Row],[Type]]="Contractor",PROGRAM3_STAFF[[#This Row],[Type]]="SOW"),Reference!E$7,0))</f>
        <v>160</v>
      </c>
      <c r="O29" s="25">
        <f>IF(PROGRAM3_STAFF[[#This Row],[Type]]="Employee",Reference!F$6,IF(OR(PROGRAM3_STAFF[[#This Row],[Type]]="Contractor",PROGRAM3_STAFF[[#This Row],[Type]]="SOW"),Reference!F$7,0))</f>
        <v>176</v>
      </c>
      <c r="P29" s="25">
        <f>IF(PROGRAM3_STAFF[[#This Row],[Type]]="Employee",Reference!G$6,IF(OR(PROGRAM3_STAFF[[#This Row],[Type]]="Contractor",PROGRAM3_STAFF[[#This Row],[Type]]="SOW"),Reference!G$7,0))</f>
        <v>176</v>
      </c>
      <c r="Q29" s="25">
        <f>IF(PROGRAM3_STAFF[[#This Row],[Type]]="Employee",Reference!H$6,IF(OR(PROGRAM3_STAFF[[#This Row],[Type]]="Contractor",PROGRAM3_STAFF[[#This Row],[Type]]="SOW"),Reference!H$7,0))</f>
        <v>168</v>
      </c>
      <c r="R29" s="25">
        <f>IF(PROGRAM3_STAFF[[#This Row],[Type]]="Employee",Reference!I$6,IF(OR(PROGRAM3_STAFF[[#This Row],[Type]]="Contractor",PROGRAM3_STAFF[[#This Row],[Type]]="SOW"),Reference!I$7,0))</f>
        <v>176</v>
      </c>
      <c r="S29" s="25">
        <f>IF(PROGRAM3_STAFF[[#This Row],[Type]]="Employee",Reference!J$6,IF(OR(PROGRAM3_STAFF[[#This Row],[Type]]="Contractor",PROGRAM3_STAFF[[#This Row],[Type]]="SOW"),Reference!J$7,0))</f>
        <v>184</v>
      </c>
      <c r="T29" s="25">
        <f>IF(PROGRAM3_STAFF[[#This Row],[Type]]="Employee",Reference!K$6,IF(OR(PROGRAM3_STAFF[[#This Row],[Type]]="Contractor",PROGRAM3_STAFF[[#This Row],[Type]]="SOW"),Reference!K$7,0))</f>
        <v>168</v>
      </c>
      <c r="U29" s="25">
        <f>IF(PROGRAM3_STAFF[[#This Row],[Type]]="Employee",Reference!L$6,IF(OR(PROGRAM3_STAFF[[#This Row],[Type]]="Contractor",PROGRAM3_STAFF[[#This Row],[Type]]="SOW"),Reference!L$7,0))</f>
        <v>176</v>
      </c>
      <c r="V29" s="25">
        <f>IF(PROGRAM3_STAFF[[#This Row],[Type]]="Employee",Reference!M$6,IF(OR(PROGRAM3_STAFF[[#This Row],[Type]]="Contractor",PROGRAM3_STAFF[[#This Row],[Type]]="SOW"),Reference!M$7,0))</f>
        <v>176</v>
      </c>
      <c r="W29" s="25">
        <f>IF(PROGRAM3_STAFF[[#This Row],[Type]]="Employee",Reference!N$6,IF(OR(PROGRAM3_STAFF[[#This Row],[Type]]="Contractor",PROGRAM3_STAFF[[#This Row],[Type]]="SOW"),Reference!N$7,0))</f>
        <v>168</v>
      </c>
      <c r="X29" s="25">
        <f>IF(PROGRAM3_STAFF[[#This Row],[Type]]="Employee",Reference!O$6,IF(OR(PROGRAM3_STAFF[[#This Row],[Type]]="Contractor",PROGRAM3_STAFF[[#This Row],[Type]]="SOW"),Reference!O$7,0))</f>
        <v>184</v>
      </c>
      <c r="Y29" s="129">
        <f>SUM(PROGRAM3_STAFF[[#This Row],[Jan-26]:[Dec-26]])</f>
        <v>2088</v>
      </c>
      <c r="Z29" s="7">
        <f>PROGRAM3_STAFF[[#This Row],[Rate]]*PROGRAM3_STAFF[[#This Row],[Total Hours]]</f>
        <v>198360</v>
      </c>
      <c r="AA29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29" s="24" t="str" cm="1">
        <f t="array" ref="AB29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29" s="24" t="str" cm="1">
        <f t="array" ref="AC29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29" s="24" t="str" cm="1">
        <f t="array" ref="AD29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29" s="24" t="str" cm="1">
        <f t="array" ref="AE29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29" s="24" t="str" cm="1">
        <f t="array" ref="AF29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29" s="24" t="str" cm="1">
        <f t="array" ref="AG29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29" s="24" t="str" cm="1">
        <f t="array" ref="AH29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29" s="24" t="str" cm="1">
        <f t="array" ref="AI29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29" s="24" t="str" cm="1">
        <f t="array" ref="AJ29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29" s="24" t="str" cm="1">
        <f t="array" ref="AK29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29" s="24" t="str" cm="1">
        <f t="array" ref="AL29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30" spans="1:39" x14ac:dyDescent="0.25">
      <c r="A30" s="8" t="str">
        <f t="shared" si="2"/>
        <v>Program 3</v>
      </c>
      <c r="B30" t="s">
        <v>237</v>
      </c>
      <c r="C30" t="s">
        <v>130</v>
      </c>
      <c r="D30" s="24" t="s">
        <v>8</v>
      </c>
      <c r="E30" s="24"/>
      <c r="F30" t="s">
        <v>143</v>
      </c>
      <c r="G30" t="s">
        <v>142</v>
      </c>
      <c r="H30" t="s">
        <v>68</v>
      </c>
      <c r="I30" s="30">
        <v>44684</v>
      </c>
      <c r="J30" s="29"/>
      <c r="K30"/>
      <c r="L30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95</v>
      </c>
      <c r="M30" s="25">
        <f>IF(PROGRAM3_STAFF[[#This Row],[Type]]="Employee",Reference!D$6,IF(OR(PROGRAM3_STAFF[[#This Row],[Type]]="Contractor",PROGRAM3_STAFF[[#This Row],[Type]]="SOW"),Reference!D$7,0))</f>
        <v>176</v>
      </c>
      <c r="N30" s="25">
        <f>IF(PROGRAM3_STAFF[[#This Row],[Type]]="Employee",Reference!E$6,IF(OR(PROGRAM3_STAFF[[#This Row],[Type]]="Contractor",PROGRAM3_STAFF[[#This Row],[Type]]="SOW"),Reference!E$7,0))</f>
        <v>160</v>
      </c>
      <c r="O30" s="25">
        <f>IF(PROGRAM3_STAFF[[#This Row],[Type]]="Employee",Reference!F$6,IF(OR(PROGRAM3_STAFF[[#This Row],[Type]]="Contractor",PROGRAM3_STAFF[[#This Row],[Type]]="SOW"),Reference!F$7,0))</f>
        <v>176</v>
      </c>
      <c r="P30" s="25">
        <f>IF(PROGRAM3_STAFF[[#This Row],[Type]]="Employee",Reference!G$6,IF(OR(PROGRAM3_STAFF[[#This Row],[Type]]="Contractor",PROGRAM3_STAFF[[#This Row],[Type]]="SOW"),Reference!G$7,0))</f>
        <v>176</v>
      </c>
      <c r="Q30" s="25">
        <f>IF(PROGRAM3_STAFF[[#This Row],[Type]]="Employee",Reference!H$6,IF(OR(PROGRAM3_STAFF[[#This Row],[Type]]="Contractor",PROGRAM3_STAFF[[#This Row],[Type]]="SOW"),Reference!H$7,0))</f>
        <v>168</v>
      </c>
      <c r="R30" s="25">
        <f>IF(PROGRAM3_STAFF[[#This Row],[Type]]="Employee",Reference!I$6,IF(OR(PROGRAM3_STAFF[[#This Row],[Type]]="Contractor",PROGRAM3_STAFF[[#This Row],[Type]]="SOW"),Reference!I$7,0))</f>
        <v>176</v>
      </c>
      <c r="S30" s="25">
        <f>IF(PROGRAM3_STAFF[[#This Row],[Type]]="Employee",Reference!J$6,IF(OR(PROGRAM3_STAFF[[#This Row],[Type]]="Contractor",PROGRAM3_STAFF[[#This Row],[Type]]="SOW"),Reference!J$7,0))</f>
        <v>184</v>
      </c>
      <c r="T30" s="25">
        <f>IF(PROGRAM3_STAFF[[#This Row],[Type]]="Employee",Reference!K$6,IF(OR(PROGRAM3_STAFF[[#This Row],[Type]]="Contractor",PROGRAM3_STAFF[[#This Row],[Type]]="SOW"),Reference!K$7,0))</f>
        <v>168</v>
      </c>
      <c r="U30" s="25">
        <f>IF(PROGRAM3_STAFF[[#This Row],[Type]]="Employee",Reference!L$6,IF(OR(PROGRAM3_STAFF[[#This Row],[Type]]="Contractor",PROGRAM3_STAFF[[#This Row],[Type]]="SOW"),Reference!L$7,0))</f>
        <v>176</v>
      </c>
      <c r="V30" s="25">
        <f>IF(PROGRAM3_STAFF[[#This Row],[Type]]="Employee",Reference!M$6,IF(OR(PROGRAM3_STAFF[[#This Row],[Type]]="Contractor",PROGRAM3_STAFF[[#This Row],[Type]]="SOW"),Reference!M$7,0))</f>
        <v>176</v>
      </c>
      <c r="W30" s="25">
        <f>IF(PROGRAM3_STAFF[[#This Row],[Type]]="Employee",Reference!N$6,IF(OR(PROGRAM3_STAFF[[#This Row],[Type]]="Contractor",PROGRAM3_STAFF[[#This Row],[Type]]="SOW"),Reference!N$7,0))</f>
        <v>168</v>
      </c>
      <c r="X30" s="25">
        <f>IF(PROGRAM3_STAFF[[#This Row],[Type]]="Employee",Reference!O$6,IF(OR(PROGRAM3_STAFF[[#This Row],[Type]]="Contractor",PROGRAM3_STAFF[[#This Row],[Type]]="SOW"),Reference!O$7,0))</f>
        <v>184</v>
      </c>
      <c r="Y30" s="129">
        <f>SUM(PROGRAM3_STAFF[[#This Row],[Jan-26]:[Dec-26]])</f>
        <v>2088</v>
      </c>
      <c r="Z30" s="7">
        <f>PROGRAM3_STAFF[[#This Row],[Rate]]*PROGRAM3_STAFF[[#This Row],[Total Hours]]</f>
        <v>198360</v>
      </c>
      <c r="AA30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30" s="24" t="str" cm="1">
        <f t="array" ref="AB30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30" s="24" t="str" cm="1">
        <f t="array" ref="AC30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30" s="24" t="str" cm="1">
        <f t="array" ref="AD30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30" s="24" t="str" cm="1">
        <f t="array" ref="AE30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30" s="24" t="str" cm="1">
        <f t="array" ref="AF30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30" s="24" t="str" cm="1">
        <f t="array" ref="AG30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30" s="24" t="str" cm="1">
        <f t="array" ref="AH30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30" s="24" t="str" cm="1">
        <f t="array" ref="AI30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30" s="24" t="str" cm="1">
        <f t="array" ref="AJ30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30" s="24" t="str" cm="1">
        <f t="array" ref="AK30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30" s="24" t="str" cm="1">
        <f t="array" ref="AL30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31" spans="1:39" x14ac:dyDescent="0.25">
      <c r="A31" s="8" t="str">
        <f t="shared" si="2"/>
        <v>Program 3</v>
      </c>
      <c r="B31" t="s">
        <v>227</v>
      </c>
      <c r="C31" t="s">
        <v>131</v>
      </c>
      <c r="D31" s="24" t="s">
        <v>9</v>
      </c>
      <c r="E31" s="24"/>
      <c r="F31" t="s">
        <v>136</v>
      </c>
      <c r="G31" t="s">
        <v>135</v>
      </c>
      <c r="H31" t="s">
        <v>69</v>
      </c>
      <c r="I31" s="29">
        <v>45943</v>
      </c>
      <c r="J31" s="29"/>
      <c r="K31" t="s">
        <v>174</v>
      </c>
      <c r="L31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25</v>
      </c>
      <c r="M31" s="25">
        <f>IF(PROGRAM3_STAFF[[#This Row],[Type]]="Employee",Reference!D$6,IF(OR(PROGRAM3_STAFF[[#This Row],[Type]]="Contractor",PROGRAM3_STAFF[[#This Row],[Type]]="SOW"),Reference!D$7,0))</f>
        <v>160</v>
      </c>
      <c r="N31" s="25">
        <f>IF(PROGRAM3_STAFF[[#This Row],[Type]]="Employee",Reference!E$6,IF(OR(PROGRAM3_STAFF[[#This Row],[Type]]="Contractor",PROGRAM3_STAFF[[#This Row],[Type]]="SOW"),Reference!E$7,0))</f>
        <v>152</v>
      </c>
      <c r="O31" s="25">
        <f>IF(PROGRAM3_STAFF[[#This Row],[Type]]="Employee",Reference!F$6,IF(OR(PROGRAM3_STAFF[[#This Row],[Type]]="Contractor",PROGRAM3_STAFF[[#This Row],[Type]]="SOW"),Reference!F$7,0))</f>
        <v>176</v>
      </c>
      <c r="P31" s="25">
        <f>IF(PROGRAM3_STAFF[[#This Row],[Type]]="Employee",Reference!G$6,IF(OR(PROGRAM3_STAFF[[#This Row],[Type]]="Contractor",PROGRAM3_STAFF[[#This Row],[Type]]="SOW"),Reference!G$7,0))</f>
        <v>176</v>
      </c>
      <c r="Q31" s="25">
        <f>IF(PROGRAM3_STAFF[[#This Row],[Type]]="Employee",Reference!H$6,IF(OR(PROGRAM3_STAFF[[#This Row],[Type]]="Contractor",PROGRAM3_STAFF[[#This Row],[Type]]="SOW"),Reference!H$7,0))</f>
        <v>160</v>
      </c>
      <c r="R31" s="25">
        <f>IF(PROGRAM3_STAFF[[#This Row],[Type]]="Employee",Reference!I$6,IF(OR(PROGRAM3_STAFF[[#This Row],[Type]]="Contractor",PROGRAM3_STAFF[[#This Row],[Type]]="SOW"),Reference!I$7,0))</f>
        <v>168</v>
      </c>
      <c r="S31" s="25">
        <f>IF(PROGRAM3_STAFF[[#This Row],[Type]]="Employee",Reference!J$6,IF(OR(PROGRAM3_STAFF[[#This Row],[Type]]="Contractor",PROGRAM3_STAFF[[#This Row],[Type]]="SOW"),Reference!J$7,0))</f>
        <v>176</v>
      </c>
      <c r="T31" s="25">
        <f>IF(PROGRAM3_STAFF[[#This Row],[Type]]="Employee",Reference!K$6,IF(OR(PROGRAM3_STAFF[[#This Row],[Type]]="Contractor",PROGRAM3_STAFF[[#This Row],[Type]]="SOW"),Reference!K$7,0))</f>
        <v>168</v>
      </c>
      <c r="U31" s="25">
        <f>IF(PROGRAM3_STAFF[[#This Row],[Type]]="Employee",Reference!L$6,IF(OR(PROGRAM3_STAFF[[#This Row],[Type]]="Contractor",PROGRAM3_STAFF[[#This Row],[Type]]="SOW"),Reference!L$7,0))</f>
        <v>168</v>
      </c>
      <c r="V31" s="25">
        <f>IF(PROGRAM3_STAFF[[#This Row],[Type]]="Employee",Reference!M$6,IF(OR(PROGRAM3_STAFF[[#This Row],[Type]]="Contractor",PROGRAM3_STAFF[[#This Row],[Type]]="SOW"),Reference!M$7,0))</f>
        <v>176</v>
      </c>
      <c r="W31" s="25">
        <f>IF(PROGRAM3_STAFF[[#This Row],[Type]]="Employee",Reference!N$6,IF(OR(PROGRAM3_STAFF[[#This Row],[Type]]="Contractor",PROGRAM3_STAFF[[#This Row],[Type]]="SOW"),Reference!N$7,0))</f>
        <v>160</v>
      </c>
      <c r="X31" s="25">
        <f>IF(PROGRAM3_STAFF[[#This Row],[Type]]="Employee",Reference!O$6,IF(OR(PROGRAM3_STAFF[[#This Row],[Type]]="Contractor",PROGRAM3_STAFF[[#This Row],[Type]]="SOW"),Reference!O$7,0))</f>
        <v>176</v>
      </c>
      <c r="Y31" s="129">
        <f>SUM(PROGRAM3_STAFF[[#This Row],[Jan-26]:[Dec-26]])</f>
        <v>2016</v>
      </c>
      <c r="Z31" s="7">
        <f>PROGRAM3_STAFF[[#This Row],[Rate]]*PROGRAM3_STAFF[[#This Row],[Total Hours]]</f>
        <v>50400</v>
      </c>
      <c r="AA31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31" s="24" t="str" cm="1">
        <f t="array" ref="AB31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31" s="24" t="str" cm="1">
        <f t="array" ref="AC31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31" s="24" t="str" cm="1">
        <f t="array" ref="AD31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31" s="24" t="str" cm="1">
        <f t="array" ref="AE31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31" s="24" t="str" cm="1">
        <f t="array" ref="AF31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31" s="24" t="str" cm="1">
        <f t="array" ref="AG31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31" s="24" t="str" cm="1">
        <f t="array" ref="AH31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31" s="24" t="str" cm="1">
        <f t="array" ref="AI31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31" s="24" t="str" cm="1">
        <f t="array" ref="AJ31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31" s="24" t="str" cm="1">
        <f t="array" ref="AK31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31" s="24" t="str" cm="1">
        <f t="array" ref="AL31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32" spans="1:39" x14ac:dyDescent="0.25">
      <c r="A32" s="8" t="str">
        <f t="shared" si="2"/>
        <v>Program 3</v>
      </c>
      <c r="B32" t="s">
        <v>233</v>
      </c>
      <c r="C32" t="s">
        <v>73</v>
      </c>
      <c r="D32" s="24" t="s">
        <v>9</v>
      </c>
      <c r="E32" s="24" t="s">
        <v>5</v>
      </c>
      <c r="F32" t="s">
        <v>152</v>
      </c>
      <c r="G32" t="s">
        <v>151</v>
      </c>
      <c r="H32" t="s">
        <v>68</v>
      </c>
      <c r="I32" s="30">
        <v>46070</v>
      </c>
      <c r="J32" s="29"/>
      <c r="K32" t="s">
        <v>175</v>
      </c>
      <c r="L32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65</v>
      </c>
      <c r="M32" s="25"/>
      <c r="N32" s="25">
        <v>72</v>
      </c>
      <c r="O32" s="25">
        <f>IF(PROGRAM3_STAFF[[#This Row],[Type]]="Employee",Reference!F$6,IF(OR(PROGRAM3_STAFF[[#This Row],[Type]]="Contractor",PROGRAM3_STAFF[[#This Row],[Type]]="SOW"),Reference!F$7,0))</f>
        <v>176</v>
      </c>
      <c r="P32" s="25">
        <f>IF(PROGRAM3_STAFF[[#This Row],[Type]]="Employee",Reference!G$6,IF(OR(PROGRAM3_STAFF[[#This Row],[Type]]="Contractor",PROGRAM3_STAFF[[#This Row],[Type]]="SOW"),Reference!G$7,0))</f>
        <v>176</v>
      </c>
      <c r="Q32" s="25">
        <f>IF(PROGRAM3_STAFF[[#This Row],[Type]]="Employee",Reference!H$6,IF(OR(PROGRAM3_STAFF[[#This Row],[Type]]="Contractor",PROGRAM3_STAFF[[#This Row],[Type]]="SOW"),Reference!H$7,0))</f>
        <v>160</v>
      </c>
      <c r="R32" s="25">
        <f>IF(PROGRAM3_STAFF[[#This Row],[Type]]="Employee",Reference!I$6,IF(OR(PROGRAM3_STAFF[[#This Row],[Type]]="Contractor",PROGRAM3_STAFF[[#This Row],[Type]]="SOW"),Reference!I$7,0))</f>
        <v>168</v>
      </c>
      <c r="S32" s="25">
        <f>IF(PROGRAM3_STAFF[[#This Row],[Type]]="Employee",Reference!J$6,IF(OR(PROGRAM3_STAFF[[#This Row],[Type]]="Contractor",PROGRAM3_STAFF[[#This Row],[Type]]="SOW"),Reference!J$7,0))</f>
        <v>176</v>
      </c>
      <c r="T32" s="25">
        <f>IF(PROGRAM3_STAFF[[#This Row],[Type]]="Employee",Reference!K$6,IF(OR(PROGRAM3_STAFF[[#This Row],[Type]]="Contractor",PROGRAM3_STAFF[[#This Row],[Type]]="SOW"),Reference!K$7,0))</f>
        <v>168</v>
      </c>
      <c r="U32" s="25">
        <f>IF(PROGRAM3_STAFF[[#This Row],[Type]]="Employee",Reference!L$6,IF(OR(PROGRAM3_STAFF[[#This Row],[Type]]="Contractor",PROGRAM3_STAFF[[#This Row],[Type]]="SOW"),Reference!L$7,0))</f>
        <v>168</v>
      </c>
      <c r="V32" s="25">
        <f>IF(PROGRAM3_STAFF[[#This Row],[Type]]="Employee",Reference!M$6,IF(OR(PROGRAM3_STAFF[[#This Row],[Type]]="Contractor",PROGRAM3_STAFF[[#This Row],[Type]]="SOW"),Reference!M$7,0))</f>
        <v>176</v>
      </c>
      <c r="W32" s="25">
        <f>IF(PROGRAM3_STAFF[[#This Row],[Type]]="Employee",Reference!N$6,IF(OR(PROGRAM3_STAFF[[#This Row],[Type]]="Contractor",PROGRAM3_STAFF[[#This Row],[Type]]="SOW"),Reference!N$7,0))</f>
        <v>160</v>
      </c>
      <c r="X32" s="25">
        <f>IF(PROGRAM3_STAFF[[#This Row],[Type]]="Employee",Reference!O$6,IF(OR(PROGRAM3_STAFF[[#This Row],[Type]]="Contractor",PROGRAM3_STAFF[[#This Row],[Type]]="SOW"),Reference!O$7,0))</f>
        <v>176</v>
      </c>
      <c r="Y32" s="129">
        <f>SUM(PROGRAM3_STAFF[[#This Row],[Jan-26]:[Dec-26]])</f>
        <v>1776</v>
      </c>
      <c r="Z32" s="7">
        <f>PROGRAM3_STAFF[[#This Row],[Rate]]*PROGRAM3_STAFF[[#This Row],[Total Hours]]</f>
        <v>115440</v>
      </c>
      <c r="AA32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32" s="24" t="str" cm="1">
        <f t="array" ref="AB32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>New Hire</v>
      </c>
      <c r="AC32" s="24" t="str" cm="1">
        <f t="array" ref="AC32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32" s="24" t="str" cm="1">
        <f t="array" ref="AD32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32" s="24" t="str" cm="1">
        <f t="array" ref="AE32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32" s="24" t="str" cm="1">
        <f t="array" ref="AF32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32" s="24" t="str" cm="1">
        <f t="array" ref="AG32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32" s="24" t="str" cm="1">
        <f t="array" ref="AH32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32" s="24" t="str" cm="1">
        <f t="array" ref="AI32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32" s="24" t="str" cm="1">
        <f t="array" ref="AJ32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32" s="24" t="str" cm="1">
        <f t="array" ref="AK32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32" s="24" t="str" cm="1">
        <f t="array" ref="AL32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33" spans="1:38" x14ac:dyDescent="0.25">
      <c r="A33" s="8" t="str">
        <f t="shared" si="2"/>
        <v>Program 3</v>
      </c>
      <c r="B33" t="s">
        <v>226</v>
      </c>
      <c r="C33" t="s">
        <v>128</v>
      </c>
      <c r="D33" s="24" t="s">
        <v>9</v>
      </c>
      <c r="E33" s="24"/>
      <c r="F33" t="s">
        <v>144</v>
      </c>
      <c r="G33" t="s">
        <v>144</v>
      </c>
      <c r="H33" t="s">
        <v>68</v>
      </c>
      <c r="I33" s="29">
        <v>41323</v>
      </c>
      <c r="J33" s="29"/>
      <c r="K33" t="s">
        <v>173</v>
      </c>
      <c r="L33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65</v>
      </c>
      <c r="M33" s="25">
        <f>IF(PROGRAM3_STAFF[[#This Row],[Type]]="Employee",Reference!D$6,IF(OR(PROGRAM3_STAFF[[#This Row],[Type]]="Contractor",PROGRAM3_STAFF[[#This Row],[Type]]="SOW"),Reference!D$7,0))</f>
        <v>160</v>
      </c>
      <c r="N33" s="25">
        <f>IF(PROGRAM3_STAFF[[#This Row],[Type]]="Employee",Reference!E$6,IF(OR(PROGRAM3_STAFF[[#This Row],[Type]]="Contractor",PROGRAM3_STAFF[[#This Row],[Type]]="SOW"),Reference!E$7,0))</f>
        <v>152</v>
      </c>
      <c r="O33" s="25">
        <f>IF(PROGRAM3_STAFF[[#This Row],[Type]]="Employee",Reference!F$6,IF(OR(PROGRAM3_STAFF[[#This Row],[Type]]="Contractor",PROGRAM3_STAFF[[#This Row],[Type]]="SOW"),Reference!F$7,0))</f>
        <v>176</v>
      </c>
      <c r="P33" s="25">
        <f>IF(PROGRAM3_STAFF[[#This Row],[Type]]="Employee",Reference!G$6,IF(OR(PROGRAM3_STAFF[[#This Row],[Type]]="Contractor",PROGRAM3_STAFF[[#This Row],[Type]]="SOW"),Reference!G$7,0))</f>
        <v>176</v>
      </c>
      <c r="Q33" s="25">
        <f>IF(PROGRAM3_STAFF[[#This Row],[Type]]="Employee",Reference!H$6,IF(OR(PROGRAM3_STAFF[[#This Row],[Type]]="Contractor",PROGRAM3_STAFF[[#This Row],[Type]]="SOW"),Reference!H$7,0))</f>
        <v>160</v>
      </c>
      <c r="R33" s="25">
        <f>IF(PROGRAM3_STAFF[[#This Row],[Type]]="Employee",Reference!I$6,IF(OR(PROGRAM3_STAFF[[#This Row],[Type]]="Contractor",PROGRAM3_STAFF[[#This Row],[Type]]="SOW"),Reference!I$7,0))</f>
        <v>168</v>
      </c>
      <c r="S33" s="25">
        <f>IF(PROGRAM3_STAFF[[#This Row],[Type]]="Employee",Reference!J$6,IF(OR(PROGRAM3_STAFF[[#This Row],[Type]]="Contractor",PROGRAM3_STAFF[[#This Row],[Type]]="SOW"),Reference!J$7,0))</f>
        <v>176</v>
      </c>
      <c r="T33" s="25">
        <f>IF(PROGRAM3_STAFF[[#This Row],[Type]]="Employee",Reference!K$6,IF(OR(PROGRAM3_STAFF[[#This Row],[Type]]="Contractor",PROGRAM3_STAFF[[#This Row],[Type]]="SOW"),Reference!K$7,0))</f>
        <v>168</v>
      </c>
      <c r="U33" s="25">
        <f>IF(PROGRAM3_STAFF[[#This Row],[Type]]="Employee",Reference!L$6,IF(OR(PROGRAM3_STAFF[[#This Row],[Type]]="Contractor",PROGRAM3_STAFF[[#This Row],[Type]]="SOW"),Reference!L$7,0))</f>
        <v>168</v>
      </c>
      <c r="V33" s="25">
        <f>IF(PROGRAM3_STAFF[[#This Row],[Type]]="Employee",Reference!M$6,IF(OR(PROGRAM3_STAFF[[#This Row],[Type]]="Contractor",PROGRAM3_STAFF[[#This Row],[Type]]="SOW"),Reference!M$7,0))</f>
        <v>176</v>
      </c>
      <c r="W33" s="25">
        <f>IF(PROGRAM3_STAFF[[#This Row],[Type]]="Employee",Reference!N$6,IF(OR(PROGRAM3_STAFF[[#This Row],[Type]]="Contractor",PROGRAM3_STAFF[[#This Row],[Type]]="SOW"),Reference!N$7,0))</f>
        <v>160</v>
      </c>
      <c r="X33" s="25">
        <f>IF(PROGRAM3_STAFF[[#This Row],[Type]]="Employee",Reference!O$6,IF(OR(PROGRAM3_STAFF[[#This Row],[Type]]="Contractor",PROGRAM3_STAFF[[#This Row],[Type]]="SOW"),Reference!O$7,0))</f>
        <v>176</v>
      </c>
      <c r="Y33" s="129">
        <f>SUM(PROGRAM3_STAFF[[#This Row],[Jan-26]:[Dec-26]])</f>
        <v>2016</v>
      </c>
      <c r="Z33" s="7">
        <f>PROGRAM3_STAFF[[#This Row],[Rate]]*PROGRAM3_STAFF[[#This Row],[Total Hours]]</f>
        <v>131040</v>
      </c>
      <c r="AA33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33" s="24" t="str" cm="1">
        <f t="array" ref="AB33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33" s="24" t="str" cm="1">
        <f t="array" ref="AC33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33" s="24" t="str" cm="1">
        <f t="array" ref="AD33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33" s="24" t="str" cm="1">
        <f t="array" ref="AE33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33" s="24" t="str" cm="1">
        <f t="array" ref="AF33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33" s="24" t="str" cm="1">
        <f t="array" ref="AG33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33" s="24" t="str" cm="1">
        <f t="array" ref="AH33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33" s="24" t="str" cm="1">
        <f t="array" ref="AI33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33" s="24" t="str" cm="1">
        <f t="array" ref="AJ33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33" s="24" t="str" cm="1">
        <f t="array" ref="AK33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33" s="24" t="str" cm="1">
        <f t="array" ref="AL33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34" spans="1:38" x14ac:dyDescent="0.25">
      <c r="A34" s="8" t="str">
        <f t="shared" si="2"/>
        <v>Program 3</v>
      </c>
      <c r="B34" t="s">
        <v>226</v>
      </c>
      <c r="C34" t="s">
        <v>129</v>
      </c>
      <c r="D34" s="24" t="s">
        <v>8</v>
      </c>
      <c r="E34" s="24"/>
      <c r="F34" t="s">
        <v>139</v>
      </c>
      <c r="G34" t="s">
        <v>141</v>
      </c>
      <c r="H34" t="s">
        <v>70</v>
      </c>
      <c r="I34" s="29">
        <v>43740</v>
      </c>
      <c r="J34" s="29"/>
      <c r="K34"/>
      <c r="L34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35</v>
      </c>
      <c r="M34" s="25">
        <f>IF(PROGRAM3_STAFF[[#This Row],[Type]]="Employee",Reference!D$6,IF(OR(PROGRAM3_STAFF[[#This Row],[Type]]="Contractor",PROGRAM3_STAFF[[#This Row],[Type]]="SOW"),Reference!D$7,0))</f>
        <v>176</v>
      </c>
      <c r="N34" s="25">
        <f>IF(PROGRAM3_STAFF[[#This Row],[Type]]="Employee",Reference!E$6,IF(OR(PROGRAM3_STAFF[[#This Row],[Type]]="Contractor",PROGRAM3_STAFF[[#This Row],[Type]]="SOW"),Reference!E$7,0))</f>
        <v>160</v>
      </c>
      <c r="O34" s="25">
        <f>IF(PROGRAM3_STAFF[[#This Row],[Type]]="Employee",Reference!F$6,IF(OR(PROGRAM3_STAFF[[#This Row],[Type]]="Contractor",PROGRAM3_STAFF[[#This Row],[Type]]="SOW"),Reference!F$7,0))</f>
        <v>176</v>
      </c>
      <c r="P34" s="25">
        <f>IF(PROGRAM3_STAFF[[#This Row],[Type]]="Employee",Reference!G$6,IF(OR(PROGRAM3_STAFF[[#This Row],[Type]]="Contractor",PROGRAM3_STAFF[[#This Row],[Type]]="SOW"),Reference!G$7,0))</f>
        <v>176</v>
      </c>
      <c r="Q34" s="25">
        <f>IF(PROGRAM3_STAFF[[#This Row],[Type]]="Employee",Reference!H$6,IF(OR(PROGRAM3_STAFF[[#This Row],[Type]]="Contractor",PROGRAM3_STAFF[[#This Row],[Type]]="SOW"),Reference!H$7,0))</f>
        <v>168</v>
      </c>
      <c r="R34" s="25">
        <f>IF(PROGRAM3_STAFF[[#This Row],[Type]]="Employee",Reference!I$6,IF(OR(PROGRAM3_STAFF[[#This Row],[Type]]="Contractor",PROGRAM3_STAFF[[#This Row],[Type]]="SOW"),Reference!I$7,0))</f>
        <v>176</v>
      </c>
      <c r="S34" s="25">
        <f>IF(PROGRAM3_STAFF[[#This Row],[Type]]="Employee",Reference!J$6,IF(OR(PROGRAM3_STAFF[[#This Row],[Type]]="Contractor",PROGRAM3_STAFF[[#This Row],[Type]]="SOW"),Reference!J$7,0))</f>
        <v>184</v>
      </c>
      <c r="T34" s="25">
        <f>IF(PROGRAM3_STAFF[[#This Row],[Type]]="Employee",Reference!K$6,IF(OR(PROGRAM3_STAFF[[#This Row],[Type]]="Contractor",PROGRAM3_STAFF[[#This Row],[Type]]="SOW"),Reference!K$7,0))</f>
        <v>168</v>
      </c>
      <c r="U34" s="25">
        <f>IF(PROGRAM3_STAFF[[#This Row],[Type]]="Employee",Reference!L$6,IF(OR(PROGRAM3_STAFF[[#This Row],[Type]]="Contractor",PROGRAM3_STAFF[[#This Row],[Type]]="SOW"),Reference!L$7,0))</f>
        <v>176</v>
      </c>
      <c r="V34" s="25">
        <f>IF(PROGRAM3_STAFF[[#This Row],[Type]]="Employee",Reference!M$6,IF(OR(PROGRAM3_STAFF[[#This Row],[Type]]="Contractor",PROGRAM3_STAFF[[#This Row],[Type]]="SOW"),Reference!M$7,0))</f>
        <v>176</v>
      </c>
      <c r="W34" s="25">
        <f>IF(PROGRAM3_STAFF[[#This Row],[Type]]="Employee",Reference!N$6,IF(OR(PROGRAM3_STAFF[[#This Row],[Type]]="Contractor",PROGRAM3_STAFF[[#This Row],[Type]]="SOW"),Reference!N$7,0))</f>
        <v>168</v>
      </c>
      <c r="X34" s="25">
        <f>IF(PROGRAM3_STAFF[[#This Row],[Type]]="Employee",Reference!O$6,IF(OR(PROGRAM3_STAFF[[#This Row],[Type]]="Contractor",PROGRAM3_STAFF[[#This Row],[Type]]="SOW"),Reference!O$7,0))</f>
        <v>184</v>
      </c>
      <c r="Y34" s="129">
        <f>SUM(PROGRAM3_STAFF[[#This Row],[Jan-26]:[Dec-26]])</f>
        <v>2088</v>
      </c>
      <c r="Z34" s="7">
        <f>PROGRAM3_STAFF[[#This Row],[Rate]]*PROGRAM3_STAFF[[#This Row],[Total Hours]]</f>
        <v>73080</v>
      </c>
      <c r="AA34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34" s="24" t="str" cm="1">
        <f t="array" ref="AB34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34" s="24" t="str" cm="1">
        <f t="array" ref="AC34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34" s="24" t="str" cm="1">
        <f t="array" ref="AD34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34" s="24" t="str" cm="1">
        <f t="array" ref="AE34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34" s="24" t="str" cm="1">
        <f t="array" ref="AF34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34" s="24" t="str" cm="1">
        <f t="array" ref="AG34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34" s="24" t="str" cm="1">
        <f t="array" ref="AH34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34" s="24" t="str" cm="1">
        <f t="array" ref="AI34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34" s="24" t="str" cm="1">
        <f t="array" ref="AJ34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34" s="24" t="str" cm="1">
        <f t="array" ref="AK34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34" s="24" t="str" cm="1">
        <f t="array" ref="AL34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35" spans="1:38" x14ac:dyDescent="0.25">
      <c r="A35" s="8" t="str">
        <f t="shared" si="2"/>
        <v>Program 3</v>
      </c>
      <c r="B35" t="s">
        <v>220</v>
      </c>
      <c r="C35" t="s">
        <v>131</v>
      </c>
      <c r="D35" s="24" t="s">
        <v>8</v>
      </c>
      <c r="E35" s="24" t="s">
        <v>169</v>
      </c>
      <c r="F35" t="s">
        <v>143</v>
      </c>
      <c r="G35" t="s">
        <v>142</v>
      </c>
      <c r="H35" t="s">
        <v>68</v>
      </c>
      <c r="I35" s="29">
        <v>41673</v>
      </c>
      <c r="J35" s="29">
        <v>46038</v>
      </c>
      <c r="K35"/>
      <c r="L35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95</v>
      </c>
      <c r="M35" s="25">
        <v>88</v>
      </c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129">
        <f>SUM(PROGRAM3_STAFF[[#This Row],[Jan-26]:[Dec-26]])</f>
        <v>88</v>
      </c>
      <c r="Z35" s="7">
        <f>PROGRAM3_STAFF[[#This Row],[Rate]]*PROGRAM3_STAFF[[#This Row],[Total Hours]]</f>
        <v>8360</v>
      </c>
      <c r="AA35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35" s="24" t="str" cm="1">
        <f t="array" ref="AB35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>Left Company</v>
      </c>
      <c r="AC35" s="24" t="str" cm="1">
        <f t="array" ref="AC35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35" s="24" t="str" cm="1">
        <f t="array" ref="AD35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35" s="24" t="str" cm="1">
        <f t="array" ref="AE35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35" s="24" t="str" cm="1">
        <f t="array" ref="AF35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35" s="24" t="str" cm="1">
        <f t="array" ref="AG35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35" s="24" t="str" cm="1">
        <f t="array" ref="AH35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35" s="24" t="str" cm="1">
        <f t="array" ref="AI35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35" s="24" t="str" cm="1">
        <f t="array" ref="AJ35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35" s="24" t="str" cm="1">
        <f t="array" ref="AK35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35" s="24" t="str" cm="1">
        <f t="array" ref="AL35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36" spans="1:38" x14ac:dyDescent="0.25">
      <c r="A36" s="8" t="str">
        <f t="shared" si="2"/>
        <v>Program 3</v>
      </c>
      <c r="B36" t="s">
        <v>229</v>
      </c>
      <c r="C36" t="s">
        <v>128</v>
      </c>
      <c r="D36" s="24" t="s">
        <v>9</v>
      </c>
      <c r="E36" s="24" t="s">
        <v>5</v>
      </c>
      <c r="F36" t="s">
        <v>137</v>
      </c>
      <c r="G36" t="s">
        <v>138</v>
      </c>
      <c r="H36" t="s">
        <v>69</v>
      </c>
      <c r="I36" s="30">
        <v>46048</v>
      </c>
      <c r="J36" s="29"/>
      <c r="K36" t="s">
        <v>175</v>
      </c>
      <c r="L36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25</v>
      </c>
      <c r="M36" s="25">
        <v>32</v>
      </c>
      <c r="N36" s="25">
        <f>IF(PROGRAM3_STAFF[[#This Row],[Type]]="Employee",Reference!E$6,IF(OR(PROGRAM3_STAFF[[#This Row],[Type]]="Contractor",PROGRAM3_STAFF[[#This Row],[Type]]="SOW"),Reference!E$7,0))</f>
        <v>152</v>
      </c>
      <c r="O36" s="25">
        <f>IF(PROGRAM3_STAFF[[#This Row],[Type]]="Employee",Reference!F$6,IF(OR(PROGRAM3_STAFF[[#This Row],[Type]]="Contractor",PROGRAM3_STAFF[[#This Row],[Type]]="SOW"),Reference!F$7,0))</f>
        <v>176</v>
      </c>
      <c r="P36" s="25">
        <f>IF(PROGRAM3_STAFF[[#This Row],[Type]]="Employee",Reference!G$6,IF(OR(PROGRAM3_STAFF[[#This Row],[Type]]="Contractor",PROGRAM3_STAFF[[#This Row],[Type]]="SOW"),Reference!G$7,0))</f>
        <v>176</v>
      </c>
      <c r="Q36" s="25">
        <f>IF(PROGRAM3_STAFF[[#This Row],[Type]]="Employee",Reference!H$6,IF(OR(PROGRAM3_STAFF[[#This Row],[Type]]="Contractor",PROGRAM3_STAFF[[#This Row],[Type]]="SOW"),Reference!H$7,0))</f>
        <v>160</v>
      </c>
      <c r="R36" s="25">
        <f>IF(PROGRAM3_STAFF[[#This Row],[Type]]="Employee",Reference!I$6,IF(OR(PROGRAM3_STAFF[[#This Row],[Type]]="Contractor",PROGRAM3_STAFF[[#This Row],[Type]]="SOW"),Reference!I$7,0))</f>
        <v>168</v>
      </c>
      <c r="S36" s="25">
        <f>IF(PROGRAM3_STAFF[[#This Row],[Type]]="Employee",Reference!J$6,IF(OR(PROGRAM3_STAFF[[#This Row],[Type]]="Contractor",PROGRAM3_STAFF[[#This Row],[Type]]="SOW"),Reference!J$7,0))</f>
        <v>176</v>
      </c>
      <c r="T36" s="25">
        <f>IF(PROGRAM3_STAFF[[#This Row],[Type]]="Employee",Reference!K$6,IF(OR(PROGRAM3_STAFF[[#This Row],[Type]]="Contractor",PROGRAM3_STAFF[[#This Row],[Type]]="SOW"),Reference!K$7,0))</f>
        <v>168</v>
      </c>
      <c r="U36" s="25">
        <f>IF(PROGRAM3_STAFF[[#This Row],[Type]]="Employee",Reference!L$6,IF(OR(PROGRAM3_STAFF[[#This Row],[Type]]="Contractor",PROGRAM3_STAFF[[#This Row],[Type]]="SOW"),Reference!L$7,0))</f>
        <v>168</v>
      </c>
      <c r="V36" s="25">
        <f>IF(PROGRAM3_STAFF[[#This Row],[Type]]="Employee",Reference!M$6,IF(OR(PROGRAM3_STAFF[[#This Row],[Type]]="Contractor",PROGRAM3_STAFF[[#This Row],[Type]]="SOW"),Reference!M$7,0))</f>
        <v>176</v>
      </c>
      <c r="W36" s="25">
        <f>IF(PROGRAM3_STAFF[[#This Row],[Type]]="Employee",Reference!N$6,IF(OR(PROGRAM3_STAFF[[#This Row],[Type]]="Contractor",PROGRAM3_STAFF[[#This Row],[Type]]="SOW"),Reference!N$7,0))</f>
        <v>160</v>
      </c>
      <c r="X36" s="25">
        <f>IF(PROGRAM3_STAFF[[#This Row],[Type]]="Employee",Reference!O$6,IF(OR(PROGRAM3_STAFF[[#This Row],[Type]]="Contractor",PROGRAM3_STAFF[[#This Row],[Type]]="SOW"),Reference!O$7,0))</f>
        <v>176</v>
      </c>
      <c r="Y36" s="129">
        <f>SUM(PROGRAM3_STAFF[[#This Row],[Jan-26]:[Dec-26]])</f>
        <v>1888</v>
      </c>
      <c r="Z36" s="7">
        <f>PROGRAM3_STAFF[[#This Row],[Rate]]*PROGRAM3_STAFF[[#This Row],[Total Hours]]</f>
        <v>47200</v>
      </c>
      <c r="AA36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>New Hire</v>
      </c>
      <c r="AB36" s="24" t="str" cm="1">
        <f t="array" ref="AB36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36" s="24" t="str" cm="1">
        <f t="array" ref="AC36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36" s="24" t="str" cm="1">
        <f t="array" ref="AD36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36" s="24" t="str" cm="1">
        <f t="array" ref="AE36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36" s="24" t="str" cm="1">
        <f t="array" ref="AF36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36" s="24" t="str" cm="1">
        <f t="array" ref="AG36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36" s="24" t="str" cm="1">
        <f t="array" ref="AH36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36" s="24" t="str" cm="1">
        <f t="array" ref="AI36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36" s="24" t="str" cm="1">
        <f t="array" ref="AJ36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36" s="24" t="str" cm="1">
        <f t="array" ref="AK36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36" s="24" t="str" cm="1">
        <f t="array" ref="AL36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37" spans="1:38" x14ac:dyDescent="0.25">
      <c r="A37" s="8" t="str">
        <f t="shared" si="2"/>
        <v>Program 3</v>
      </c>
      <c r="B37" t="s">
        <v>234</v>
      </c>
      <c r="C37" t="s">
        <v>130</v>
      </c>
      <c r="D37" s="24" t="s">
        <v>8</v>
      </c>
      <c r="E37" s="24"/>
      <c r="F37" t="s">
        <v>148</v>
      </c>
      <c r="G37" t="s">
        <v>145</v>
      </c>
      <c r="H37" t="s">
        <v>68</v>
      </c>
      <c r="I37" s="30">
        <v>42072</v>
      </c>
      <c r="J37" s="30"/>
      <c r="K37"/>
      <c r="L37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95</v>
      </c>
      <c r="M37" s="25">
        <f>IF(PROGRAM3_STAFF[[#This Row],[Type]]="Employee",Reference!D$6,IF(OR(PROGRAM3_STAFF[[#This Row],[Type]]="Contractor",PROGRAM3_STAFF[[#This Row],[Type]]="SOW"),Reference!D$7,0))</f>
        <v>176</v>
      </c>
      <c r="N37" s="25">
        <f>IF(PROGRAM3_STAFF[[#This Row],[Type]]="Employee",Reference!E$6,IF(OR(PROGRAM3_STAFF[[#This Row],[Type]]="Contractor",PROGRAM3_STAFF[[#This Row],[Type]]="SOW"),Reference!E$7,0))</f>
        <v>160</v>
      </c>
      <c r="O37" s="25">
        <f>IF(PROGRAM3_STAFF[[#This Row],[Type]]="Employee",Reference!F$6,IF(OR(PROGRAM3_STAFF[[#This Row],[Type]]="Contractor",PROGRAM3_STAFF[[#This Row],[Type]]="SOW"),Reference!F$7,0))</f>
        <v>176</v>
      </c>
      <c r="P37" s="25">
        <f>IF(PROGRAM3_STAFF[[#This Row],[Type]]="Employee",Reference!G$6,IF(OR(PROGRAM3_STAFF[[#This Row],[Type]]="Contractor",PROGRAM3_STAFF[[#This Row],[Type]]="SOW"),Reference!G$7,0))</f>
        <v>176</v>
      </c>
      <c r="Q37" s="25">
        <f>IF(PROGRAM3_STAFF[[#This Row],[Type]]="Employee",Reference!H$6,IF(OR(PROGRAM3_STAFF[[#This Row],[Type]]="Contractor",PROGRAM3_STAFF[[#This Row],[Type]]="SOW"),Reference!H$7,0))</f>
        <v>168</v>
      </c>
      <c r="R37" s="25">
        <f>IF(PROGRAM3_STAFF[[#This Row],[Type]]="Employee",Reference!I$6,IF(OR(PROGRAM3_STAFF[[#This Row],[Type]]="Contractor",PROGRAM3_STAFF[[#This Row],[Type]]="SOW"),Reference!I$7,0))</f>
        <v>176</v>
      </c>
      <c r="S37" s="25">
        <f>IF(PROGRAM3_STAFF[[#This Row],[Type]]="Employee",Reference!J$6,IF(OR(PROGRAM3_STAFF[[#This Row],[Type]]="Contractor",PROGRAM3_STAFF[[#This Row],[Type]]="SOW"),Reference!J$7,0))</f>
        <v>184</v>
      </c>
      <c r="T37" s="25">
        <f>IF(PROGRAM3_STAFF[[#This Row],[Type]]="Employee",Reference!K$6,IF(OR(PROGRAM3_STAFF[[#This Row],[Type]]="Contractor",PROGRAM3_STAFF[[#This Row],[Type]]="SOW"),Reference!K$7,0))</f>
        <v>168</v>
      </c>
      <c r="U37" s="25">
        <f>IF(PROGRAM3_STAFF[[#This Row],[Type]]="Employee",Reference!L$6,IF(OR(PROGRAM3_STAFF[[#This Row],[Type]]="Contractor",PROGRAM3_STAFF[[#This Row],[Type]]="SOW"),Reference!L$7,0))</f>
        <v>176</v>
      </c>
      <c r="V37" s="25">
        <f>IF(PROGRAM3_STAFF[[#This Row],[Type]]="Employee",Reference!M$6,IF(OR(PROGRAM3_STAFF[[#This Row],[Type]]="Contractor",PROGRAM3_STAFF[[#This Row],[Type]]="SOW"),Reference!M$7,0))</f>
        <v>176</v>
      </c>
      <c r="W37" s="25">
        <f>IF(PROGRAM3_STAFF[[#This Row],[Type]]="Employee",Reference!N$6,IF(OR(PROGRAM3_STAFF[[#This Row],[Type]]="Contractor",PROGRAM3_STAFF[[#This Row],[Type]]="SOW"),Reference!N$7,0))</f>
        <v>168</v>
      </c>
      <c r="X37" s="25">
        <f>IF(PROGRAM3_STAFF[[#This Row],[Type]]="Employee",Reference!O$6,IF(OR(PROGRAM3_STAFF[[#This Row],[Type]]="Contractor",PROGRAM3_STAFF[[#This Row],[Type]]="SOW"),Reference!O$7,0))</f>
        <v>184</v>
      </c>
      <c r="Y37" s="129">
        <f>SUM(PROGRAM3_STAFF[[#This Row],[Jan-26]:[Dec-26]])</f>
        <v>2088</v>
      </c>
      <c r="Z37" s="7">
        <f>PROGRAM3_STAFF[[#This Row],[Rate]]*PROGRAM3_STAFF[[#This Row],[Total Hours]]</f>
        <v>198360</v>
      </c>
      <c r="AA37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37" s="24" t="str" cm="1">
        <f t="array" ref="AB37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37" s="24" t="str" cm="1">
        <f t="array" ref="AC37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37" s="24" t="str" cm="1">
        <f t="array" ref="AD37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37" s="24" t="str" cm="1">
        <f t="array" ref="AE37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37" s="24" t="str" cm="1">
        <f t="array" ref="AF37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37" s="24" t="str" cm="1">
        <f t="array" ref="AG37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37" s="24" t="str" cm="1">
        <f t="array" ref="AH37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37" s="24" t="str" cm="1">
        <f t="array" ref="AI37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37" s="24" t="str" cm="1">
        <f t="array" ref="AJ37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37" s="24" t="str" cm="1">
        <f t="array" ref="AK37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37" s="24" t="str" cm="1">
        <f t="array" ref="AL37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38" spans="1:38" x14ac:dyDescent="0.25">
      <c r="A38" s="8" t="str">
        <f t="shared" si="2"/>
        <v>Program 3</v>
      </c>
      <c r="B38" t="s">
        <v>221</v>
      </c>
      <c r="C38" t="s">
        <v>71</v>
      </c>
      <c r="D38" s="24" t="s">
        <v>8</v>
      </c>
      <c r="E38" s="24"/>
      <c r="F38" t="s">
        <v>144</v>
      </c>
      <c r="G38" t="s">
        <v>144</v>
      </c>
      <c r="H38" t="s">
        <v>68</v>
      </c>
      <c r="I38" s="29">
        <v>43558</v>
      </c>
      <c r="J38" s="29"/>
      <c r="K38"/>
      <c r="L38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95</v>
      </c>
      <c r="M38" s="25">
        <f>IF(PROGRAM3_STAFF[[#This Row],[Type]]="Employee",Reference!D$6,IF(OR(PROGRAM3_STAFF[[#This Row],[Type]]="Contractor",PROGRAM3_STAFF[[#This Row],[Type]]="SOW"),Reference!D$7,0))</f>
        <v>176</v>
      </c>
      <c r="N38" s="25">
        <f>IF(PROGRAM3_STAFF[[#This Row],[Type]]="Employee",Reference!E$6,IF(OR(PROGRAM3_STAFF[[#This Row],[Type]]="Contractor",PROGRAM3_STAFF[[#This Row],[Type]]="SOW"),Reference!E$7,0))</f>
        <v>160</v>
      </c>
      <c r="O38" s="25">
        <f>IF(PROGRAM3_STAFF[[#This Row],[Type]]="Employee",Reference!F$6,IF(OR(PROGRAM3_STAFF[[#This Row],[Type]]="Contractor",PROGRAM3_STAFF[[#This Row],[Type]]="SOW"),Reference!F$7,0))</f>
        <v>176</v>
      </c>
      <c r="P38" s="25">
        <f>IF(PROGRAM3_STAFF[[#This Row],[Type]]="Employee",Reference!G$6,IF(OR(PROGRAM3_STAFF[[#This Row],[Type]]="Contractor",PROGRAM3_STAFF[[#This Row],[Type]]="SOW"),Reference!G$7,0))</f>
        <v>176</v>
      </c>
      <c r="Q38" s="25">
        <f>IF(PROGRAM3_STAFF[[#This Row],[Type]]="Employee",Reference!H$6,IF(OR(PROGRAM3_STAFF[[#This Row],[Type]]="Contractor",PROGRAM3_STAFF[[#This Row],[Type]]="SOW"),Reference!H$7,0))</f>
        <v>168</v>
      </c>
      <c r="R38" s="25">
        <f>IF(PROGRAM3_STAFF[[#This Row],[Type]]="Employee",Reference!I$6,IF(OR(PROGRAM3_STAFF[[#This Row],[Type]]="Contractor",PROGRAM3_STAFF[[#This Row],[Type]]="SOW"),Reference!I$7,0))</f>
        <v>176</v>
      </c>
      <c r="S38" s="25">
        <f>IF(PROGRAM3_STAFF[[#This Row],[Type]]="Employee",Reference!J$6,IF(OR(PROGRAM3_STAFF[[#This Row],[Type]]="Contractor",PROGRAM3_STAFF[[#This Row],[Type]]="SOW"),Reference!J$7,0))</f>
        <v>184</v>
      </c>
      <c r="T38" s="25">
        <f>IF(PROGRAM3_STAFF[[#This Row],[Type]]="Employee",Reference!K$6,IF(OR(PROGRAM3_STAFF[[#This Row],[Type]]="Contractor",PROGRAM3_STAFF[[#This Row],[Type]]="SOW"),Reference!K$7,0))</f>
        <v>168</v>
      </c>
      <c r="U38" s="25">
        <f>IF(PROGRAM3_STAFF[[#This Row],[Type]]="Employee",Reference!L$6,IF(OR(PROGRAM3_STAFF[[#This Row],[Type]]="Contractor",PROGRAM3_STAFF[[#This Row],[Type]]="SOW"),Reference!L$7,0))</f>
        <v>176</v>
      </c>
      <c r="V38" s="25">
        <f>IF(PROGRAM3_STAFF[[#This Row],[Type]]="Employee",Reference!M$6,IF(OR(PROGRAM3_STAFF[[#This Row],[Type]]="Contractor",PROGRAM3_STAFF[[#This Row],[Type]]="SOW"),Reference!M$7,0))</f>
        <v>176</v>
      </c>
      <c r="W38" s="25">
        <f>IF(PROGRAM3_STAFF[[#This Row],[Type]]="Employee",Reference!N$6,IF(OR(PROGRAM3_STAFF[[#This Row],[Type]]="Contractor",PROGRAM3_STAFF[[#This Row],[Type]]="SOW"),Reference!N$7,0))</f>
        <v>168</v>
      </c>
      <c r="X38" s="25">
        <f>IF(PROGRAM3_STAFF[[#This Row],[Type]]="Employee",Reference!O$6,IF(OR(PROGRAM3_STAFF[[#This Row],[Type]]="Contractor",PROGRAM3_STAFF[[#This Row],[Type]]="SOW"),Reference!O$7,0))</f>
        <v>184</v>
      </c>
      <c r="Y38" s="129">
        <f>SUM(PROGRAM3_STAFF[[#This Row],[Jan-26]:[Dec-26]])</f>
        <v>2088</v>
      </c>
      <c r="Z38" s="7">
        <f>PROGRAM3_STAFF[[#This Row],[Rate]]*PROGRAM3_STAFF[[#This Row],[Total Hours]]</f>
        <v>198360</v>
      </c>
      <c r="AA38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38" s="24" t="str" cm="1">
        <f t="array" ref="AB38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38" s="24" t="str" cm="1">
        <f t="array" ref="AC38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38" s="24" t="str" cm="1">
        <f t="array" ref="AD38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38" s="24" t="str" cm="1">
        <f t="array" ref="AE38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38" s="24" t="str" cm="1">
        <f t="array" ref="AF38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38" s="24" t="str" cm="1">
        <f t="array" ref="AG38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38" s="24" t="str" cm="1">
        <f t="array" ref="AH38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38" s="24" t="str" cm="1">
        <f t="array" ref="AI38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38" s="24" t="str" cm="1">
        <f t="array" ref="AJ38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38" s="24" t="str" cm="1">
        <f t="array" ref="AK38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38" s="24" t="str" cm="1">
        <f t="array" ref="AL38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39" spans="1:38" x14ac:dyDescent="0.25">
      <c r="A39" s="8" t="str">
        <f t="shared" si="2"/>
        <v>Program 3</v>
      </c>
      <c r="B39" t="s">
        <v>245</v>
      </c>
      <c r="C39" t="s">
        <v>126</v>
      </c>
      <c r="D39" s="24" t="s">
        <v>9</v>
      </c>
      <c r="E39" s="24"/>
      <c r="F39" t="s">
        <v>136</v>
      </c>
      <c r="G39" t="s">
        <v>135</v>
      </c>
      <c r="H39" t="s">
        <v>69</v>
      </c>
      <c r="I39" s="29">
        <v>39650</v>
      </c>
      <c r="J39" s="29"/>
      <c r="K39" t="s">
        <v>175</v>
      </c>
      <c r="L39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25</v>
      </c>
      <c r="M39" s="25">
        <f>IF(PROGRAM3_STAFF[[#This Row],[Type]]="Employee",Reference!D$6,IF(OR(PROGRAM3_STAFF[[#This Row],[Type]]="Contractor",PROGRAM3_STAFF[[#This Row],[Type]]="SOW"),Reference!D$7,0))</f>
        <v>160</v>
      </c>
      <c r="N39" s="25">
        <f>IF(PROGRAM3_STAFF[[#This Row],[Type]]="Employee",Reference!E$6,IF(OR(PROGRAM3_STAFF[[#This Row],[Type]]="Contractor",PROGRAM3_STAFF[[#This Row],[Type]]="SOW"),Reference!E$7,0))</f>
        <v>152</v>
      </c>
      <c r="O39" s="25">
        <f>IF(PROGRAM3_STAFF[[#This Row],[Type]]="Employee",Reference!F$6,IF(OR(PROGRAM3_STAFF[[#This Row],[Type]]="Contractor",PROGRAM3_STAFF[[#This Row],[Type]]="SOW"),Reference!F$7,0))</f>
        <v>176</v>
      </c>
      <c r="P39" s="25">
        <f>IF(PROGRAM3_STAFF[[#This Row],[Type]]="Employee",Reference!G$6,IF(OR(PROGRAM3_STAFF[[#This Row],[Type]]="Contractor",PROGRAM3_STAFF[[#This Row],[Type]]="SOW"),Reference!G$7,0))</f>
        <v>176</v>
      </c>
      <c r="Q39" s="25">
        <f>IF(PROGRAM3_STAFF[[#This Row],[Type]]="Employee",Reference!H$6,IF(OR(PROGRAM3_STAFF[[#This Row],[Type]]="Contractor",PROGRAM3_STAFF[[#This Row],[Type]]="SOW"),Reference!H$7,0))</f>
        <v>160</v>
      </c>
      <c r="R39" s="25">
        <f>IF(PROGRAM3_STAFF[[#This Row],[Type]]="Employee",Reference!I$6,IF(OR(PROGRAM3_STAFF[[#This Row],[Type]]="Contractor",PROGRAM3_STAFF[[#This Row],[Type]]="SOW"),Reference!I$7,0))</f>
        <v>168</v>
      </c>
      <c r="S39" s="25">
        <f>IF(PROGRAM3_STAFF[[#This Row],[Type]]="Employee",Reference!J$6,IF(OR(PROGRAM3_STAFF[[#This Row],[Type]]="Contractor",PROGRAM3_STAFF[[#This Row],[Type]]="SOW"),Reference!J$7,0))</f>
        <v>176</v>
      </c>
      <c r="T39" s="25">
        <f>IF(PROGRAM3_STAFF[[#This Row],[Type]]="Employee",Reference!K$6,IF(OR(PROGRAM3_STAFF[[#This Row],[Type]]="Contractor",PROGRAM3_STAFF[[#This Row],[Type]]="SOW"),Reference!K$7,0))</f>
        <v>168</v>
      </c>
      <c r="U39" s="25">
        <f>IF(PROGRAM3_STAFF[[#This Row],[Type]]="Employee",Reference!L$6,IF(OR(PROGRAM3_STAFF[[#This Row],[Type]]="Contractor",PROGRAM3_STAFF[[#This Row],[Type]]="SOW"),Reference!L$7,0))</f>
        <v>168</v>
      </c>
      <c r="V39" s="25">
        <f>IF(PROGRAM3_STAFF[[#This Row],[Type]]="Employee",Reference!M$6,IF(OR(PROGRAM3_STAFF[[#This Row],[Type]]="Contractor",PROGRAM3_STAFF[[#This Row],[Type]]="SOW"),Reference!M$7,0))</f>
        <v>176</v>
      </c>
      <c r="W39" s="25">
        <f>IF(PROGRAM3_STAFF[[#This Row],[Type]]="Employee",Reference!N$6,IF(OR(PROGRAM3_STAFF[[#This Row],[Type]]="Contractor",PROGRAM3_STAFF[[#This Row],[Type]]="SOW"),Reference!N$7,0))</f>
        <v>160</v>
      </c>
      <c r="X39" s="25">
        <f>IF(PROGRAM3_STAFF[[#This Row],[Type]]="Employee",Reference!O$6,IF(OR(PROGRAM3_STAFF[[#This Row],[Type]]="Contractor",PROGRAM3_STAFF[[#This Row],[Type]]="SOW"),Reference!O$7,0))</f>
        <v>176</v>
      </c>
      <c r="Y39" s="129">
        <f>SUM(PROGRAM3_STAFF[[#This Row],[Jan-26]:[Dec-26]])</f>
        <v>2016</v>
      </c>
      <c r="Z39" s="7">
        <f>PROGRAM3_STAFF[[#This Row],[Rate]]*PROGRAM3_STAFF[[#This Row],[Total Hours]]</f>
        <v>50400</v>
      </c>
      <c r="AA39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39" s="24" t="str" cm="1">
        <f t="array" ref="AB39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39" s="24" t="str" cm="1">
        <f t="array" ref="AC39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39" s="24" t="str" cm="1">
        <f t="array" ref="AD39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39" s="24" t="str" cm="1">
        <f t="array" ref="AE39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39" s="24" t="str" cm="1">
        <f t="array" ref="AF39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39" s="24" t="str" cm="1">
        <f t="array" ref="AG39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39" s="24" t="str" cm="1">
        <f t="array" ref="AH39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39" s="24" t="str" cm="1">
        <f t="array" ref="AI39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39" s="24" t="str" cm="1">
        <f t="array" ref="AJ39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39" s="24" t="str" cm="1">
        <f t="array" ref="AK39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39" s="24" t="str" cm="1">
        <f t="array" ref="AL39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40" spans="1:38" x14ac:dyDescent="0.25">
      <c r="A40" s="8" t="str">
        <f t="shared" si="2"/>
        <v>Program 3</v>
      </c>
      <c r="B40" t="s">
        <v>223</v>
      </c>
      <c r="C40" t="s">
        <v>73</v>
      </c>
      <c r="D40" s="24" t="s">
        <v>8</v>
      </c>
      <c r="E40" s="24"/>
      <c r="F40" t="s">
        <v>139</v>
      </c>
      <c r="G40" t="s">
        <v>141</v>
      </c>
      <c r="H40" t="s">
        <v>70</v>
      </c>
      <c r="I40" s="29">
        <v>45888</v>
      </c>
      <c r="J40" s="29"/>
      <c r="K40"/>
      <c r="L40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35</v>
      </c>
      <c r="M40" s="25">
        <f>IF(PROGRAM3_STAFF[[#This Row],[Type]]="Employee",Reference!D$6,IF(OR(PROGRAM3_STAFF[[#This Row],[Type]]="Contractor",PROGRAM3_STAFF[[#This Row],[Type]]="SOW"),Reference!D$7,0))</f>
        <v>176</v>
      </c>
      <c r="N40" s="25">
        <f>IF(PROGRAM3_STAFF[[#This Row],[Type]]="Employee",Reference!E$6,IF(OR(PROGRAM3_STAFF[[#This Row],[Type]]="Contractor",PROGRAM3_STAFF[[#This Row],[Type]]="SOW"),Reference!E$7,0))</f>
        <v>160</v>
      </c>
      <c r="O40" s="25">
        <f>IF(PROGRAM3_STAFF[[#This Row],[Type]]="Employee",Reference!F$6,IF(OR(PROGRAM3_STAFF[[#This Row],[Type]]="Contractor",PROGRAM3_STAFF[[#This Row],[Type]]="SOW"),Reference!F$7,0))</f>
        <v>176</v>
      </c>
      <c r="P40" s="25">
        <f>IF(PROGRAM3_STAFF[[#This Row],[Type]]="Employee",Reference!G$6,IF(OR(PROGRAM3_STAFF[[#This Row],[Type]]="Contractor",PROGRAM3_STAFF[[#This Row],[Type]]="SOW"),Reference!G$7,0))</f>
        <v>176</v>
      </c>
      <c r="Q40" s="25">
        <f>IF(PROGRAM3_STAFF[[#This Row],[Type]]="Employee",Reference!H$6,IF(OR(PROGRAM3_STAFF[[#This Row],[Type]]="Contractor",PROGRAM3_STAFF[[#This Row],[Type]]="SOW"),Reference!H$7,0))</f>
        <v>168</v>
      </c>
      <c r="R40" s="25">
        <f>IF(PROGRAM3_STAFF[[#This Row],[Type]]="Employee",Reference!I$6,IF(OR(PROGRAM3_STAFF[[#This Row],[Type]]="Contractor",PROGRAM3_STAFF[[#This Row],[Type]]="SOW"),Reference!I$7,0))</f>
        <v>176</v>
      </c>
      <c r="S40" s="25">
        <f>IF(PROGRAM3_STAFF[[#This Row],[Type]]="Employee",Reference!J$6,IF(OR(PROGRAM3_STAFF[[#This Row],[Type]]="Contractor",PROGRAM3_STAFF[[#This Row],[Type]]="SOW"),Reference!J$7,0))</f>
        <v>184</v>
      </c>
      <c r="T40" s="25">
        <f>IF(PROGRAM3_STAFF[[#This Row],[Type]]="Employee",Reference!K$6,IF(OR(PROGRAM3_STAFF[[#This Row],[Type]]="Contractor",PROGRAM3_STAFF[[#This Row],[Type]]="SOW"),Reference!K$7,0))</f>
        <v>168</v>
      </c>
      <c r="U40" s="25">
        <f>IF(PROGRAM3_STAFF[[#This Row],[Type]]="Employee",Reference!L$6,IF(OR(PROGRAM3_STAFF[[#This Row],[Type]]="Contractor",PROGRAM3_STAFF[[#This Row],[Type]]="SOW"),Reference!L$7,0))</f>
        <v>176</v>
      </c>
      <c r="V40" s="25">
        <f>IF(PROGRAM3_STAFF[[#This Row],[Type]]="Employee",Reference!M$6,IF(OR(PROGRAM3_STAFF[[#This Row],[Type]]="Contractor",PROGRAM3_STAFF[[#This Row],[Type]]="SOW"),Reference!M$7,0))</f>
        <v>176</v>
      </c>
      <c r="W40" s="25">
        <f>IF(PROGRAM3_STAFF[[#This Row],[Type]]="Employee",Reference!N$6,IF(OR(PROGRAM3_STAFF[[#This Row],[Type]]="Contractor",PROGRAM3_STAFF[[#This Row],[Type]]="SOW"),Reference!N$7,0))</f>
        <v>168</v>
      </c>
      <c r="X40" s="25">
        <f>IF(PROGRAM3_STAFF[[#This Row],[Type]]="Employee",Reference!O$6,IF(OR(PROGRAM3_STAFF[[#This Row],[Type]]="Contractor",PROGRAM3_STAFF[[#This Row],[Type]]="SOW"),Reference!O$7,0))</f>
        <v>184</v>
      </c>
      <c r="Y40" s="129">
        <f>SUM(PROGRAM3_STAFF[[#This Row],[Jan-26]:[Dec-26]])</f>
        <v>2088</v>
      </c>
      <c r="Z40" s="7">
        <f>PROGRAM3_STAFF[[#This Row],[Rate]]*PROGRAM3_STAFF[[#This Row],[Total Hours]]</f>
        <v>73080</v>
      </c>
      <c r="AA40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40" s="24" t="str" cm="1">
        <f t="array" ref="AB40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40" s="24" t="str" cm="1">
        <f t="array" ref="AC40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40" s="24" t="str" cm="1">
        <f t="array" ref="AD40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40" s="24" t="str" cm="1">
        <f t="array" ref="AE40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40" s="24" t="str" cm="1">
        <f t="array" ref="AF40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40" s="24" t="str" cm="1">
        <f t="array" ref="AG40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40" s="24" t="str" cm="1">
        <f t="array" ref="AH40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40" s="24" t="str" cm="1">
        <f t="array" ref="AI40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40" s="24" t="str" cm="1">
        <f t="array" ref="AJ40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40" s="24" t="str" cm="1">
        <f t="array" ref="AK40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40" s="24" t="str" cm="1">
        <f t="array" ref="AL40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41" spans="1:38" x14ac:dyDescent="0.25">
      <c r="A41" s="8" t="str">
        <f t="shared" si="2"/>
        <v>Program 3</v>
      </c>
      <c r="B41" t="s">
        <v>242</v>
      </c>
      <c r="C41" t="s">
        <v>72</v>
      </c>
      <c r="D41" s="24" t="s">
        <v>8</v>
      </c>
      <c r="E41" s="24"/>
      <c r="F41" t="s">
        <v>137</v>
      </c>
      <c r="G41" t="s">
        <v>138</v>
      </c>
      <c r="H41" t="s">
        <v>69</v>
      </c>
      <c r="I41" s="29">
        <v>42814</v>
      </c>
      <c r="J41" s="29"/>
      <c r="K41"/>
      <c r="L41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35</v>
      </c>
      <c r="M41" s="25">
        <f>IF(PROGRAM3_STAFF[[#This Row],[Type]]="Employee",Reference!D$6,IF(OR(PROGRAM3_STAFF[[#This Row],[Type]]="Contractor",PROGRAM3_STAFF[[#This Row],[Type]]="SOW"),Reference!D$7,0))</f>
        <v>176</v>
      </c>
      <c r="N41" s="25">
        <f>IF(PROGRAM3_STAFF[[#This Row],[Type]]="Employee",Reference!E$6,IF(OR(PROGRAM3_STAFF[[#This Row],[Type]]="Contractor",PROGRAM3_STAFF[[#This Row],[Type]]="SOW"),Reference!E$7,0))</f>
        <v>160</v>
      </c>
      <c r="O41" s="25">
        <f>IF(PROGRAM3_STAFF[[#This Row],[Type]]="Employee",Reference!F$6,IF(OR(PROGRAM3_STAFF[[#This Row],[Type]]="Contractor",PROGRAM3_STAFF[[#This Row],[Type]]="SOW"),Reference!F$7,0))</f>
        <v>176</v>
      </c>
      <c r="P41" s="25">
        <f>IF(PROGRAM3_STAFF[[#This Row],[Type]]="Employee",Reference!G$6,IF(OR(PROGRAM3_STAFF[[#This Row],[Type]]="Contractor",PROGRAM3_STAFF[[#This Row],[Type]]="SOW"),Reference!G$7,0))</f>
        <v>176</v>
      </c>
      <c r="Q41" s="25">
        <f>IF(PROGRAM3_STAFF[[#This Row],[Type]]="Employee",Reference!H$6,IF(OR(PROGRAM3_STAFF[[#This Row],[Type]]="Contractor",PROGRAM3_STAFF[[#This Row],[Type]]="SOW"),Reference!H$7,0))</f>
        <v>168</v>
      </c>
      <c r="R41" s="25">
        <f>IF(PROGRAM3_STAFF[[#This Row],[Type]]="Employee",Reference!I$6,IF(OR(PROGRAM3_STAFF[[#This Row],[Type]]="Contractor",PROGRAM3_STAFF[[#This Row],[Type]]="SOW"),Reference!I$7,0))</f>
        <v>176</v>
      </c>
      <c r="S41" s="25">
        <f>IF(PROGRAM3_STAFF[[#This Row],[Type]]="Employee",Reference!J$6,IF(OR(PROGRAM3_STAFF[[#This Row],[Type]]="Contractor",PROGRAM3_STAFF[[#This Row],[Type]]="SOW"),Reference!J$7,0))</f>
        <v>184</v>
      </c>
      <c r="T41" s="25">
        <f>IF(PROGRAM3_STAFF[[#This Row],[Type]]="Employee",Reference!K$6,IF(OR(PROGRAM3_STAFF[[#This Row],[Type]]="Contractor",PROGRAM3_STAFF[[#This Row],[Type]]="SOW"),Reference!K$7,0))</f>
        <v>168</v>
      </c>
      <c r="U41" s="25">
        <f>IF(PROGRAM3_STAFF[[#This Row],[Type]]="Employee",Reference!L$6,IF(OR(PROGRAM3_STAFF[[#This Row],[Type]]="Contractor",PROGRAM3_STAFF[[#This Row],[Type]]="SOW"),Reference!L$7,0))</f>
        <v>176</v>
      </c>
      <c r="V41" s="25">
        <f>IF(PROGRAM3_STAFF[[#This Row],[Type]]="Employee",Reference!M$6,IF(OR(PROGRAM3_STAFF[[#This Row],[Type]]="Contractor",PROGRAM3_STAFF[[#This Row],[Type]]="SOW"),Reference!M$7,0))</f>
        <v>176</v>
      </c>
      <c r="W41" s="25">
        <f>IF(PROGRAM3_STAFF[[#This Row],[Type]]="Employee",Reference!N$6,IF(OR(PROGRAM3_STAFF[[#This Row],[Type]]="Contractor",PROGRAM3_STAFF[[#This Row],[Type]]="SOW"),Reference!N$7,0))</f>
        <v>168</v>
      </c>
      <c r="X41" s="25">
        <f>IF(PROGRAM3_STAFF[[#This Row],[Type]]="Employee",Reference!O$6,IF(OR(PROGRAM3_STAFF[[#This Row],[Type]]="Contractor",PROGRAM3_STAFF[[#This Row],[Type]]="SOW"),Reference!O$7,0))</f>
        <v>184</v>
      </c>
      <c r="Y41" s="129">
        <f>SUM(PROGRAM3_STAFF[[#This Row],[Jan-26]:[Dec-26]])</f>
        <v>2088</v>
      </c>
      <c r="Z41" s="7">
        <f>PROGRAM3_STAFF[[#This Row],[Rate]]*PROGRAM3_STAFF[[#This Row],[Total Hours]]</f>
        <v>73080</v>
      </c>
      <c r="AA41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41" s="24" t="str" cm="1">
        <f t="array" ref="AB41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41" s="24" t="str" cm="1">
        <f t="array" ref="AC41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41" s="24" t="str" cm="1">
        <f t="array" ref="AD41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41" s="24" t="str" cm="1">
        <f t="array" ref="AE41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41" s="24" t="str" cm="1">
        <f t="array" ref="AF41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41" s="24" t="str" cm="1">
        <f t="array" ref="AG41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41" s="24" t="str" cm="1">
        <f t="array" ref="AH41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41" s="24" t="str" cm="1">
        <f t="array" ref="AI41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41" s="24" t="str" cm="1">
        <f t="array" ref="AJ41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41" s="24" t="str" cm="1">
        <f t="array" ref="AK41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41" s="24" t="str" cm="1">
        <f t="array" ref="AL41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42" spans="1:38" x14ac:dyDescent="0.25">
      <c r="A42" s="8" t="str">
        <f t="shared" si="2"/>
        <v>Program 3</v>
      </c>
      <c r="B42" t="s">
        <v>240</v>
      </c>
      <c r="C42" t="s">
        <v>128</v>
      </c>
      <c r="D42" s="24" t="s">
        <v>9</v>
      </c>
      <c r="E42" s="24" t="s">
        <v>6</v>
      </c>
      <c r="F42" t="s">
        <v>148</v>
      </c>
      <c r="G42" t="s">
        <v>145</v>
      </c>
      <c r="H42" t="s">
        <v>68</v>
      </c>
      <c r="I42" s="30">
        <v>39449</v>
      </c>
      <c r="J42" s="29">
        <v>46094</v>
      </c>
      <c r="K42" t="s">
        <v>173</v>
      </c>
      <c r="L42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65</v>
      </c>
      <c r="M42" s="25"/>
      <c r="N42" s="25"/>
      <c r="O42" s="25">
        <v>80</v>
      </c>
      <c r="P42" s="25">
        <f>IF(PROGRAM3_STAFF[[#This Row],[Type]]="Employee",Reference!G$6,IF(OR(PROGRAM3_STAFF[[#This Row],[Type]]="Contractor",PROGRAM3_STAFF[[#This Row],[Type]]="SOW"),Reference!G$7,0))</f>
        <v>176</v>
      </c>
      <c r="Q42" s="25">
        <f>IF(PROGRAM3_STAFF[[#This Row],[Type]]="Employee",Reference!H$6,IF(OR(PROGRAM3_STAFF[[#This Row],[Type]]="Contractor",PROGRAM3_STAFF[[#This Row],[Type]]="SOW"),Reference!H$7,0))</f>
        <v>160</v>
      </c>
      <c r="R42" s="25">
        <f>IF(PROGRAM3_STAFF[[#This Row],[Type]]="Employee",Reference!I$6,IF(OR(PROGRAM3_STAFF[[#This Row],[Type]]="Contractor",PROGRAM3_STAFF[[#This Row],[Type]]="SOW"),Reference!I$7,0))</f>
        <v>168</v>
      </c>
      <c r="S42" s="25">
        <f>IF(PROGRAM3_STAFF[[#This Row],[Type]]="Employee",Reference!J$6,IF(OR(PROGRAM3_STAFF[[#This Row],[Type]]="Contractor",PROGRAM3_STAFF[[#This Row],[Type]]="SOW"),Reference!J$7,0))</f>
        <v>176</v>
      </c>
      <c r="T42" s="25">
        <f>IF(PROGRAM3_STAFF[[#This Row],[Type]]="Employee",Reference!K$6,IF(OR(PROGRAM3_STAFF[[#This Row],[Type]]="Contractor",PROGRAM3_STAFF[[#This Row],[Type]]="SOW"),Reference!K$7,0))</f>
        <v>168</v>
      </c>
      <c r="U42" s="25">
        <f>IF(PROGRAM3_STAFF[[#This Row],[Type]]="Employee",Reference!L$6,IF(OR(PROGRAM3_STAFF[[#This Row],[Type]]="Contractor",PROGRAM3_STAFF[[#This Row],[Type]]="SOW"),Reference!L$7,0))</f>
        <v>168</v>
      </c>
      <c r="V42" s="25">
        <f>IF(PROGRAM3_STAFF[[#This Row],[Type]]="Employee",Reference!M$6,IF(OR(PROGRAM3_STAFF[[#This Row],[Type]]="Contractor",PROGRAM3_STAFF[[#This Row],[Type]]="SOW"),Reference!M$7,0))</f>
        <v>176</v>
      </c>
      <c r="W42" s="25">
        <f>IF(PROGRAM3_STAFF[[#This Row],[Type]]="Employee",Reference!N$6,IF(OR(PROGRAM3_STAFF[[#This Row],[Type]]="Contractor",PROGRAM3_STAFF[[#This Row],[Type]]="SOW"),Reference!N$7,0))</f>
        <v>160</v>
      </c>
      <c r="X42" s="25">
        <f>IF(PROGRAM3_STAFF[[#This Row],[Type]]="Employee",Reference!O$6,IF(OR(PROGRAM3_STAFF[[#This Row],[Type]]="Contractor",PROGRAM3_STAFF[[#This Row],[Type]]="SOW"),Reference!O$7,0))</f>
        <v>176</v>
      </c>
      <c r="Y42" s="129">
        <f>SUM(PROGRAM3_STAFF[[#This Row],[Jan-26]:[Dec-26]])</f>
        <v>1608</v>
      </c>
      <c r="Z42" s="7">
        <f>PROGRAM3_STAFF[[#This Row],[Rate]]*PROGRAM3_STAFF[[#This Row],[Total Hours]]</f>
        <v>104520</v>
      </c>
      <c r="AA42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>Transfer Out</v>
      </c>
      <c r="AB42" s="24" t="str" cm="1">
        <f t="array" ref="AB42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42" s="24" t="str" cm="1">
        <f t="array" ref="AC42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42" s="24" t="str" cm="1">
        <f t="array" ref="AD42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42" s="24" t="str" cm="1">
        <f t="array" ref="AE42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42" s="24" t="str" cm="1">
        <f t="array" ref="AF42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42" s="24" t="str" cm="1">
        <f t="array" ref="AG42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42" s="24" t="str" cm="1">
        <f t="array" ref="AH42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42" s="24" t="str" cm="1">
        <f t="array" ref="AI42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42" s="24" t="str" cm="1">
        <f t="array" ref="AJ42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42" s="24" t="str" cm="1">
        <f t="array" ref="AK42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42" s="24" t="str" cm="1">
        <f t="array" ref="AL42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43" spans="1:38" x14ac:dyDescent="0.25">
      <c r="A43" s="8" t="str">
        <f t="shared" si="2"/>
        <v>Program 3</v>
      </c>
      <c r="B43" t="s">
        <v>235</v>
      </c>
      <c r="C43" t="s">
        <v>131</v>
      </c>
      <c r="D43" s="24" t="s">
        <v>8</v>
      </c>
      <c r="E43" s="24"/>
      <c r="F43" t="s">
        <v>153</v>
      </c>
      <c r="G43" t="s">
        <v>154</v>
      </c>
      <c r="H43" t="s">
        <v>68</v>
      </c>
      <c r="I43" s="30">
        <v>45453</v>
      </c>
      <c r="J43" s="29"/>
      <c r="K43"/>
      <c r="L43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95</v>
      </c>
      <c r="M43" s="25">
        <f>IF(PROGRAM3_STAFF[[#This Row],[Type]]="Employee",Reference!D$6,IF(OR(PROGRAM3_STAFF[[#This Row],[Type]]="Contractor",PROGRAM3_STAFF[[#This Row],[Type]]="SOW"),Reference!D$7,0))</f>
        <v>176</v>
      </c>
      <c r="N43" s="25">
        <f>IF(PROGRAM3_STAFF[[#This Row],[Type]]="Employee",Reference!E$6,IF(OR(PROGRAM3_STAFF[[#This Row],[Type]]="Contractor",PROGRAM3_STAFF[[#This Row],[Type]]="SOW"),Reference!E$7,0))</f>
        <v>160</v>
      </c>
      <c r="O43" s="25">
        <f>IF(PROGRAM3_STAFF[[#This Row],[Type]]="Employee",Reference!F$6,IF(OR(PROGRAM3_STAFF[[#This Row],[Type]]="Contractor",PROGRAM3_STAFF[[#This Row],[Type]]="SOW"),Reference!F$7,0))</f>
        <v>176</v>
      </c>
      <c r="P43" s="25">
        <f>IF(PROGRAM3_STAFF[[#This Row],[Type]]="Employee",Reference!G$6,IF(OR(PROGRAM3_STAFF[[#This Row],[Type]]="Contractor",PROGRAM3_STAFF[[#This Row],[Type]]="SOW"),Reference!G$7,0))</f>
        <v>176</v>
      </c>
      <c r="Q43" s="25">
        <f>IF(PROGRAM3_STAFF[[#This Row],[Type]]="Employee",Reference!H$6,IF(OR(PROGRAM3_STAFF[[#This Row],[Type]]="Contractor",PROGRAM3_STAFF[[#This Row],[Type]]="SOW"),Reference!H$7,0))</f>
        <v>168</v>
      </c>
      <c r="R43" s="25">
        <f>IF(PROGRAM3_STAFF[[#This Row],[Type]]="Employee",Reference!I$6,IF(OR(PROGRAM3_STAFF[[#This Row],[Type]]="Contractor",PROGRAM3_STAFF[[#This Row],[Type]]="SOW"),Reference!I$7,0))</f>
        <v>176</v>
      </c>
      <c r="S43" s="25">
        <f>IF(PROGRAM3_STAFF[[#This Row],[Type]]="Employee",Reference!J$6,IF(OR(PROGRAM3_STAFF[[#This Row],[Type]]="Contractor",PROGRAM3_STAFF[[#This Row],[Type]]="SOW"),Reference!J$7,0))</f>
        <v>184</v>
      </c>
      <c r="T43" s="25">
        <f>IF(PROGRAM3_STAFF[[#This Row],[Type]]="Employee",Reference!K$6,IF(OR(PROGRAM3_STAFF[[#This Row],[Type]]="Contractor",PROGRAM3_STAFF[[#This Row],[Type]]="SOW"),Reference!K$7,0))</f>
        <v>168</v>
      </c>
      <c r="U43" s="25">
        <f>IF(PROGRAM3_STAFF[[#This Row],[Type]]="Employee",Reference!L$6,IF(OR(PROGRAM3_STAFF[[#This Row],[Type]]="Contractor",PROGRAM3_STAFF[[#This Row],[Type]]="SOW"),Reference!L$7,0))</f>
        <v>176</v>
      </c>
      <c r="V43" s="25">
        <f>IF(PROGRAM3_STAFF[[#This Row],[Type]]="Employee",Reference!M$6,IF(OR(PROGRAM3_STAFF[[#This Row],[Type]]="Contractor",PROGRAM3_STAFF[[#This Row],[Type]]="SOW"),Reference!M$7,0))</f>
        <v>176</v>
      </c>
      <c r="W43" s="25">
        <f>IF(PROGRAM3_STAFF[[#This Row],[Type]]="Employee",Reference!N$6,IF(OR(PROGRAM3_STAFF[[#This Row],[Type]]="Contractor",PROGRAM3_STAFF[[#This Row],[Type]]="SOW"),Reference!N$7,0))</f>
        <v>168</v>
      </c>
      <c r="X43" s="25">
        <f>IF(PROGRAM3_STAFF[[#This Row],[Type]]="Employee",Reference!O$6,IF(OR(PROGRAM3_STAFF[[#This Row],[Type]]="Contractor",PROGRAM3_STAFF[[#This Row],[Type]]="SOW"),Reference!O$7,0))</f>
        <v>184</v>
      </c>
      <c r="Y43" s="129">
        <f>SUM(PROGRAM3_STAFF[[#This Row],[Jan-26]:[Dec-26]])</f>
        <v>2088</v>
      </c>
      <c r="Z43" s="7">
        <f>PROGRAM3_STAFF[[#This Row],[Rate]]*PROGRAM3_STAFF[[#This Row],[Total Hours]]</f>
        <v>198360</v>
      </c>
      <c r="AA43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43" s="24" t="str" cm="1">
        <f t="array" ref="AB43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43" s="24" t="str" cm="1">
        <f t="array" ref="AC43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43" s="24" t="str" cm="1">
        <f t="array" ref="AD43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43" s="24" t="str" cm="1">
        <f t="array" ref="AE43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43" s="24" t="str" cm="1">
        <f t="array" ref="AF43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43" s="24" t="str" cm="1">
        <f t="array" ref="AG43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43" s="24" t="str" cm="1">
        <f t="array" ref="AH43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43" s="24" t="str" cm="1">
        <f t="array" ref="AI43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43" s="24" t="str" cm="1">
        <f t="array" ref="AJ43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43" s="24" t="str" cm="1">
        <f t="array" ref="AK43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43" s="24" t="str" cm="1">
        <f t="array" ref="AL43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44" spans="1:38" x14ac:dyDescent="0.25">
      <c r="A44" s="8" t="str">
        <f t="shared" si="2"/>
        <v>Program 3</v>
      </c>
      <c r="B44" t="s">
        <v>241</v>
      </c>
      <c r="C44" t="s">
        <v>71</v>
      </c>
      <c r="D44" s="24" t="s">
        <v>8</v>
      </c>
      <c r="E44" s="24"/>
      <c r="F44" t="s">
        <v>152</v>
      </c>
      <c r="G44" t="s">
        <v>151</v>
      </c>
      <c r="H44" t="s">
        <v>68</v>
      </c>
      <c r="I44" s="29">
        <v>45453</v>
      </c>
      <c r="J44" s="29"/>
      <c r="K44"/>
      <c r="L44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95</v>
      </c>
      <c r="M44" s="25">
        <f>IF(PROGRAM3_STAFF[[#This Row],[Type]]="Employee",Reference!D$6,IF(OR(PROGRAM3_STAFF[[#This Row],[Type]]="Contractor",PROGRAM3_STAFF[[#This Row],[Type]]="SOW"),Reference!D$7,0))</f>
        <v>176</v>
      </c>
      <c r="N44" s="25">
        <f>IF(PROGRAM3_STAFF[[#This Row],[Type]]="Employee",Reference!E$6,IF(OR(PROGRAM3_STAFF[[#This Row],[Type]]="Contractor",PROGRAM3_STAFF[[#This Row],[Type]]="SOW"),Reference!E$7,0))</f>
        <v>160</v>
      </c>
      <c r="O44" s="25">
        <f>IF(PROGRAM3_STAFF[[#This Row],[Type]]="Employee",Reference!F$6,IF(OR(PROGRAM3_STAFF[[#This Row],[Type]]="Contractor",PROGRAM3_STAFF[[#This Row],[Type]]="SOW"),Reference!F$7,0))</f>
        <v>176</v>
      </c>
      <c r="P44" s="25">
        <f>IF(PROGRAM3_STAFF[[#This Row],[Type]]="Employee",Reference!G$6,IF(OR(PROGRAM3_STAFF[[#This Row],[Type]]="Contractor",PROGRAM3_STAFF[[#This Row],[Type]]="SOW"),Reference!G$7,0))</f>
        <v>176</v>
      </c>
      <c r="Q44" s="25">
        <f>IF(PROGRAM3_STAFF[[#This Row],[Type]]="Employee",Reference!H$6,IF(OR(PROGRAM3_STAFF[[#This Row],[Type]]="Contractor",PROGRAM3_STAFF[[#This Row],[Type]]="SOW"),Reference!H$7,0))</f>
        <v>168</v>
      </c>
      <c r="R44" s="25">
        <f>IF(PROGRAM3_STAFF[[#This Row],[Type]]="Employee",Reference!I$6,IF(OR(PROGRAM3_STAFF[[#This Row],[Type]]="Contractor",PROGRAM3_STAFF[[#This Row],[Type]]="SOW"),Reference!I$7,0))</f>
        <v>176</v>
      </c>
      <c r="S44" s="25">
        <f>IF(PROGRAM3_STAFF[[#This Row],[Type]]="Employee",Reference!J$6,IF(OR(PROGRAM3_STAFF[[#This Row],[Type]]="Contractor",PROGRAM3_STAFF[[#This Row],[Type]]="SOW"),Reference!J$7,0))</f>
        <v>184</v>
      </c>
      <c r="T44" s="25">
        <f>IF(PROGRAM3_STAFF[[#This Row],[Type]]="Employee",Reference!K$6,IF(OR(PROGRAM3_STAFF[[#This Row],[Type]]="Contractor",PROGRAM3_STAFF[[#This Row],[Type]]="SOW"),Reference!K$7,0))</f>
        <v>168</v>
      </c>
      <c r="U44" s="25">
        <f>IF(PROGRAM3_STAFF[[#This Row],[Type]]="Employee",Reference!L$6,IF(OR(PROGRAM3_STAFF[[#This Row],[Type]]="Contractor",PROGRAM3_STAFF[[#This Row],[Type]]="SOW"),Reference!L$7,0))</f>
        <v>176</v>
      </c>
      <c r="V44" s="25">
        <f>IF(PROGRAM3_STAFF[[#This Row],[Type]]="Employee",Reference!M$6,IF(OR(PROGRAM3_STAFF[[#This Row],[Type]]="Contractor",PROGRAM3_STAFF[[#This Row],[Type]]="SOW"),Reference!M$7,0))</f>
        <v>176</v>
      </c>
      <c r="W44" s="25">
        <f>IF(PROGRAM3_STAFF[[#This Row],[Type]]="Employee",Reference!N$6,IF(OR(PROGRAM3_STAFF[[#This Row],[Type]]="Contractor",PROGRAM3_STAFF[[#This Row],[Type]]="SOW"),Reference!N$7,0))</f>
        <v>168</v>
      </c>
      <c r="X44" s="25">
        <f>IF(PROGRAM3_STAFF[[#This Row],[Type]]="Employee",Reference!O$6,IF(OR(PROGRAM3_STAFF[[#This Row],[Type]]="Contractor",PROGRAM3_STAFF[[#This Row],[Type]]="SOW"),Reference!O$7,0))</f>
        <v>184</v>
      </c>
      <c r="Y44" s="129">
        <f>SUM(PROGRAM3_STAFF[[#This Row],[Jan-26]:[Dec-26]])</f>
        <v>2088</v>
      </c>
      <c r="Z44" s="7">
        <f>PROGRAM3_STAFF[[#This Row],[Rate]]*PROGRAM3_STAFF[[#This Row],[Total Hours]]</f>
        <v>198360</v>
      </c>
      <c r="AA44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44" s="24" t="str" cm="1">
        <f t="array" ref="AB44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44" s="24" t="str" cm="1">
        <f t="array" ref="AC44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44" s="24" t="str" cm="1">
        <f t="array" ref="AD44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44" s="24" t="str" cm="1">
        <f t="array" ref="AE44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44" s="24" t="str" cm="1">
        <f t="array" ref="AF44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44" s="24" t="str" cm="1">
        <f t="array" ref="AG44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44" s="24" t="str" cm="1">
        <f t="array" ref="AH44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44" s="24" t="str" cm="1">
        <f t="array" ref="AI44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44" s="24" t="str" cm="1">
        <f t="array" ref="AJ44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44" s="24" t="str" cm="1">
        <f t="array" ref="AK44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44" s="24" t="str" cm="1">
        <f t="array" ref="AL44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45" spans="1:38" x14ac:dyDescent="0.25">
      <c r="A45" s="8" t="str">
        <f t="shared" si="2"/>
        <v>Program 3</v>
      </c>
      <c r="B45" t="s">
        <v>238</v>
      </c>
      <c r="C45" t="s">
        <v>129</v>
      </c>
      <c r="D45" s="24" t="s">
        <v>8</v>
      </c>
      <c r="E45" s="24"/>
      <c r="F45" t="s">
        <v>136</v>
      </c>
      <c r="G45" t="s">
        <v>135</v>
      </c>
      <c r="H45" t="s">
        <v>69</v>
      </c>
      <c r="I45" s="30">
        <v>45110</v>
      </c>
      <c r="J45" s="29"/>
      <c r="K45"/>
      <c r="L45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35</v>
      </c>
      <c r="M45" s="25">
        <f>IF(PROGRAM3_STAFF[[#This Row],[Type]]="Employee",Reference!D$6,IF(OR(PROGRAM3_STAFF[[#This Row],[Type]]="Contractor",PROGRAM3_STAFF[[#This Row],[Type]]="SOW"),Reference!D$7,0))</f>
        <v>176</v>
      </c>
      <c r="N45" s="25">
        <f>IF(PROGRAM3_STAFF[[#This Row],[Type]]="Employee",Reference!E$6,IF(OR(PROGRAM3_STAFF[[#This Row],[Type]]="Contractor",PROGRAM3_STAFF[[#This Row],[Type]]="SOW"),Reference!E$7,0))</f>
        <v>160</v>
      </c>
      <c r="O45" s="25">
        <f>IF(PROGRAM3_STAFF[[#This Row],[Type]]="Employee",Reference!F$6,IF(OR(PROGRAM3_STAFF[[#This Row],[Type]]="Contractor",PROGRAM3_STAFF[[#This Row],[Type]]="SOW"),Reference!F$7,0))</f>
        <v>176</v>
      </c>
      <c r="P45" s="25">
        <f>IF(PROGRAM3_STAFF[[#This Row],[Type]]="Employee",Reference!G$6,IF(OR(PROGRAM3_STAFF[[#This Row],[Type]]="Contractor",PROGRAM3_STAFF[[#This Row],[Type]]="SOW"),Reference!G$7,0))</f>
        <v>176</v>
      </c>
      <c r="Q45" s="25">
        <f>IF(PROGRAM3_STAFF[[#This Row],[Type]]="Employee",Reference!H$6,IF(OR(PROGRAM3_STAFF[[#This Row],[Type]]="Contractor",PROGRAM3_STAFF[[#This Row],[Type]]="SOW"),Reference!H$7,0))</f>
        <v>168</v>
      </c>
      <c r="R45" s="25">
        <f>IF(PROGRAM3_STAFF[[#This Row],[Type]]="Employee",Reference!I$6,IF(OR(PROGRAM3_STAFF[[#This Row],[Type]]="Contractor",PROGRAM3_STAFF[[#This Row],[Type]]="SOW"),Reference!I$7,0))</f>
        <v>176</v>
      </c>
      <c r="S45" s="25">
        <f>IF(PROGRAM3_STAFF[[#This Row],[Type]]="Employee",Reference!J$6,IF(OR(PROGRAM3_STAFF[[#This Row],[Type]]="Contractor",PROGRAM3_STAFF[[#This Row],[Type]]="SOW"),Reference!J$7,0))</f>
        <v>184</v>
      </c>
      <c r="T45" s="25">
        <f>IF(PROGRAM3_STAFF[[#This Row],[Type]]="Employee",Reference!K$6,IF(OR(PROGRAM3_STAFF[[#This Row],[Type]]="Contractor",PROGRAM3_STAFF[[#This Row],[Type]]="SOW"),Reference!K$7,0))</f>
        <v>168</v>
      </c>
      <c r="U45" s="25">
        <f>IF(PROGRAM3_STAFF[[#This Row],[Type]]="Employee",Reference!L$6,IF(OR(PROGRAM3_STAFF[[#This Row],[Type]]="Contractor",PROGRAM3_STAFF[[#This Row],[Type]]="SOW"),Reference!L$7,0))</f>
        <v>176</v>
      </c>
      <c r="V45" s="25">
        <f>IF(PROGRAM3_STAFF[[#This Row],[Type]]="Employee",Reference!M$6,IF(OR(PROGRAM3_STAFF[[#This Row],[Type]]="Contractor",PROGRAM3_STAFF[[#This Row],[Type]]="SOW"),Reference!M$7,0))</f>
        <v>176</v>
      </c>
      <c r="W45" s="25">
        <f>IF(PROGRAM3_STAFF[[#This Row],[Type]]="Employee",Reference!N$6,IF(OR(PROGRAM3_STAFF[[#This Row],[Type]]="Contractor",PROGRAM3_STAFF[[#This Row],[Type]]="SOW"),Reference!N$7,0))</f>
        <v>168</v>
      </c>
      <c r="X45" s="25">
        <f>IF(PROGRAM3_STAFF[[#This Row],[Type]]="Employee",Reference!O$6,IF(OR(PROGRAM3_STAFF[[#This Row],[Type]]="Contractor",PROGRAM3_STAFF[[#This Row],[Type]]="SOW"),Reference!O$7,0))</f>
        <v>184</v>
      </c>
      <c r="Y45" s="129">
        <f>SUM(PROGRAM3_STAFF[[#This Row],[Jan-26]:[Dec-26]])</f>
        <v>2088</v>
      </c>
      <c r="Z45" s="7">
        <f>PROGRAM3_STAFF[[#This Row],[Rate]]*PROGRAM3_STAFF[[#This Row],[Total Hours]]</f>
        <v>73080</v>
      </c>
      <c r="AA45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45" s="24" t="str" cm="1">
        <f t="array" ref="AB45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45" s="24" t="str" cm="1">
        <f t="array" ref="AC45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45" s="24" t="str" cm="1">
        <f t="array" ref="AD45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45" s="24" t="str" cm="1">
        <f t="array" ref="AE45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45" s="24" t="str" cm="1">
        <f t="array" ref="AF45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45" s="24" t="str" cm="1">
        <f t="array" ref="AG45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45" s="24" t="str" cm="1">
        <f t="array" ref="AH45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45" s="24" t="str" cm="1">
        <f t="array" ref="AI45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45" s="24" t="str" cm="1">
        <f t="array" ref="AJ45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45" s="24" t="str" cm="1">
        <f t="array" ref="AK45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45" s="24" t="str" cm="1">
        <f t="array" ref="AL45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46" spans="1:38" x14ac:dyDescent="0.25">
      <c r="A46" s="8" t="str">
        <f t="shared" si="2"/>
        <v>Program 3</v>
      </c>
      <c r="B46" t="s">
        <v>292</v>
      </c>
      <c r="C46" t="s">
        <v>73</v>
      </c>
      <c r="D46" s="24" t="s">
        <v>9</v>
      </c>
      <c r="E46" s="24" t="s">
        <v>6</v>
      </c>
      <c r="F46" t="s">
        <v>150</v>
      </c>
      <c r="G46" t="s">
        <v>142</v>
      </c>
      <c r="H46" t="s">
        <v>68</v>
      </c>
      <c r="I46" s="29">
        <v>45453</v>
      </c>
      <c r="J46" s="29">
        <v>46080</v>
      </c>
      <c r="K46" t="s">
        <v>172</v>
      </c>
      <c r="L46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65</v>
      </c>
      <c r="M46" s="25">
        <f>IF(PROGRAM3_STAFF[[#This Row],[Type]]="Employee",Reference!D$6,IF(OR(PROGRAM3_STAFF[[#This Row],[Type]]="Contractor",PROGRAM3_STAFF[[#This Row],[Type]]="SOW"),Reference!D$7,0))</f>
        <v>160</v>
      </c>
      <c r="N46" s="25">
        <f>IF(PROGRAM3_STAFF[[#This Row],[Type]]="Employee",Reference!E$6,IF(OR(PROGRAM3_STAFF[[#This Row],[Type]]="Contractor",PROGRAM3_STAFF[[#This Row],[Type]]="SOW"),Reference!E$7,0))</f>
        <v>152</v>
      </c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129">
        <f>SUM(PROGRAM3_STAFF[[#This Row],[Jan-26]:[Dec-26]])</f>
        <v>312</v>
      </c>
      <c r="Z46" s="7">
        <f>PROGRAM3_STAFF[[#This Row],[Rate]]*PROGRAM3_STAFF[[#This Row],[Total Hours]]</f>
        <v>20280</v>
      </c>
      <c r="AA46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46" s="24" t="str" cm="1">
        <f t="array" ref="AB46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46" s="24" t="str" cm="1">
        <f t="array" ref="AC46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>Transfer Out</v>
      </c>
      <c r="AD46" s="24" t="str" cm="1">
        <f t="array" ref="AD46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46" s="24" t="str" cm="1">
        <f t="array" ref="AE46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46" s="24" t="str" cm="1">
        <f t="array" ref="AF46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46" s="24" t="str" cm="1">
        <f t="array" ref="AG46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46" s="24" t="str" cm="1">
        <f t="array" ref="AH46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46" s="24" t="str" cm="1">
        <f t="array" ref="AI46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46" s="24" t="str" cm="1">
        <f t="array" ref="AJ46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46" s="24" t="str" cm="1">
        <f t="array" ref="AK46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46" s="24" t="str" cm="1">
        <f t="array" ref="AL46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47" spans="1:38" x14ac:dyDescent="0.25">
      <c r="A47" s="8" t="str">
        <f t="shared" si="2"/>
        <v>Program 3</v>
      </c>
      <c r="B47" t="s">
        <v>232</v>
      </c>
      <c r="C47" t="s">
        <v>129</v>
      </c>
      <c r="D47" s="24" t="s">
        <v>9</v>
      </c>
      <c r="E47" s="24"/>
      <c r="F47" t="s">
        <v>157</v>
      </c>
      <c r="G47" t="s">
        <v>156</v>
      </c>
      <c r="H47" t="s">
        <v>68</v>
      </c>
      <c r="I47" s="30">
        <v>44949</v>
      </c>
      <c r="J47" s="29"/>
      <c r="K47" t="s">
        <v>174</v>
      </c>
      <c r="L47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65</v>
      </c>
      <c r="M47" s="25">
        <f>IF(PROGRAM3_STAFF[[#This Row],[Type]]="Employee",Reference!D$6,IF(OR(PROGRAM3_STAFF[[#This Row],[Type]]="Contractor",PROGRAM3_STAFF[[#This Row],[Type]]="SOW"),Reference!D$7,0))</f>
        <v>160</v>
      </c>
      <c r="N47" s="25">
        <f>IF(PROGRAM3_STAFF[[#This Row],[Type]]="Employee",Reference!E$6,IF(OR(PROGRAM3_STAFF[[#This Row],[Type]]="Contractor",PROGRAM3_STAFF[[#This Row],[Type]]="SOW"),Reference!E$7,0))</f>
        <v>152</v>
      </c>
      <c r="O47" s="25">
        <f>IF(PROGRAM3_STAFF[[#This Row],[Type]]="Employee",Reference!F$6,IF(OR(PROGRAM3_STAFF[[#This Row],[Type]]="Contractor",PROGRAM3_STAFF[[#This Row],[Type]]="SOW"),Reference!F$7,0))</f>
        <v>176</v>
      </c>
      <c r="P47" s="25">
        <f>IF(PROGRAM3_STAFF[[#This Row],[Type]]="Employee",Reference!G$6,IF(OR(PROGRAM3_STAFF[[#This Row],[Type]]="Contractor",PROGRAM3_STAFF[[#This Row],[Type]]="SOW"),Reference!G$7,0))</f>
        <v>176</v>
      </c>
      <c r="Q47" s="25">
        <f>IF(PROGRAM3_STAFF[[#This Row],[Type]]="Employee",Reference!H$6,IF(OR(PROGRAM3_STAFF[[#This Row],[Type]]="Contractor",PROGRAM3_STAFF[[#This Row],[Type]]="SOW"),Reference!H$7,0))</f>
        <v>160</v>
      </c>
      <c r="R47" s="25">
        <f>IF(PROGRAM3_STAFF[[#This Row],[Type]]="Employee",Reference!I$6,IF(OR(PROGRAM3_STAFF[[#This Row],[Type]]="Contractor",PROGRAM3_STAFF[[#This Row],[Type]]="SOW"),Reference!I$7,0))</f>
        <v>168</v>
      </c>
      <c r="S47" s="25">
        <f>IF(PROGRAM3_STAFF[[#This Row],[Type]]="Employee",Reference!J$6,IF(OR(PROGRAM3_STAFF[[#This Row],[Type]]="Contractor",PROGRAM3_STAFF[[#This Row],[Type]]="SOW"),Reference!J$7,0))</f>
        <v>176</v>
      </c>
      <c r="T47" s="25">
        <f>IF(PROGRAM3_STAFF[[#This Row],[Type]]="Employee",Reference!K$6,IF(OR(PROGRAM3_STAFF[[#This Row],[Type]]="Contractor",PROGRAM3_STAFF[[#This Row],[Type]]="SOW"),Reference!K$7,0))</f>
        <v>168</v>
      </c>
      <c r="U47" s="25">
        <f>IF(PROGRAM3_STAFF[[#This Row],[Type]]="Employee",Reference!L$6,IF(OR(PROGRAM3_STAFF[[#This Row],[Type]]="Contractor",PROGRAM3_STAFF[[#This Row],[Type]]="SOW"),Reference!L$7,0))</f>
        <v>168</v>
      </c>
      <c r="V47" s="25">
        <f>IF(PROGRAM3_STAFF[[#This Row],[Type]]="Employee",Reference!M$6,IF(OR(PROGRAM3_STAFF[[#This Row],[Type]]="Contractor",PROGRAM3_STAFF[[#This Row],[Type]]="SOW"),Reference!M$7,0))</f>
        <v>176</v>
      </c>
      <c r="W47" s="25">
        <f>IF(PROGRAM3_STAFF[[#This Row],[Type]]="Employee",Reference!N$6,IF(OR(PROGRAM3_STAFF[[#This Row],[Type]]="Contractor",PROGRAM3_STAFF[[#This Row],[Type]]="SOW"),Reference!N$7,0))</f>
        <v>160</v>
      </c>
      <c r="X47" s="25">
        <f>IF(PROGRAM3_STAFF[[#This Row],[Type]]="Employee",Reference!O$6,IF(OR(PROGRAM3_STAFF[[#This Row],[Type]]="Contractor",PROGRAM3_STAFF[[#This Row],[Type]]="SOW"),Reference!O$7,0))</f>
        <v>176</v>
      </c>
      <c r="Y47" s="129">
        <f>SUM(PROGRAM3_STAFF[[#This Row],[Jan-26]:[Dec-26]])</f>
        <v>2016</v>
      </c>
      <c r="Z47" s="7">
        <f>PROGRAM3_STAFF[[#This Row],[Rate]]*PROGRAM3_STAFF[[#This Row],[Total Hours]]</f>
        <v>131040</v>
      </c>
      <c r="AA47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47" s="24" t="str" cm="1">
        <f t="array" ref="AB47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47" s="24" t="str" cm="1">
        <f t="array" ref="AC47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47" s="24" t="str" cm="1">
        <f t="array" ref="AD47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47" s="24" t="str" cm="1">
        <f t="array" ref="AE47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47" s="24" t="str" cm="1">
        <f t="array" ref="AF47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47" s="24" t="str" cm="1">
        <f t="array" ref="AG47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47" s="24" t="str" cm="1">
        <f t="array" ref="AH47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47" s="24" t="str" cm="1">
        <f t="array" ref="AI47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47" s="24" t="str" cm="1">
        <f t="array" ref="AJ47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47" s="24" t="str" cm="1">
        <f t="array" ref="AK47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47" s="24" t="str" cm="1">
        <f t="array" ref="AL47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48" spans="1:38" x14ac:dyDescent="0.25">
      <c r="A48" s="8" t="str">
        <f t="shared" si="2"/>
        <v>Program 3</v>
      </c>
      <c r="B48" t="s">
        <v>243</v>
      </c>
      <c r="C48" t="s">
        <v>73</v>
      </c>
      <c r="D48" s="24" t="s">
        <v>8</v>
      </c>
      <c r="E48" s="24"/>
      <c r="F48" t="s">
        <v>146</v>
      </c>
      <c r="G48" t="s">
        <v>147</v>
      </c>
      <c r="H48" t="s">
        <v>68</v>
      </c>
      <c r="I48" s="29">
        <v>39482</v>
      </c>
      <c r="J48" s="29"/>
      <c r="K48"/>
      <c r="L48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95</v>
      </c>
      <c r="M48" s="25">
        <f>IF(PROGRAM3_STAFF[[#This Row],[Type]]="Employee",Reference!D$6,IF(OR(PROGRAM3_STAFF[[#This Row],[Type]]="Contractor",PROGRAM3_STAFF[[#This Row],[Type]]="SOW"),Reference!D$7,0))</f>
        <v>176</v>
      </c>
      <c r="N48" s="25">
        <f>IF(PROGRAM3_STAFF[[#This Row],[Type]]="Employee",Reference!E$6,IF(OR(PROGRAM3_STAFF[[#This Row],[Type]]="Contractor",PROGRAM3_STAFF[[#This Row],[Type]]="SOW"),Reference!E$7,0))</f>
        <v>160</v>
      </c>
      <c r="O48" s="25">
        <f>IF(PROGRAM3_STAFF[[#This Row],[Type]]="Employee",Reference!F$6,IF(OR(PROGRAM3_STAFF[[#This Row],[Type]]="Contractor",PROGRAM3_STAFF[[#This Row],[Type]]="SOW"),Reference!F$7,0))</f>
        <v>176</v>
      </c>
      <c r="P48" s="25">
        <f>IF(PROGRAM3_STAFF[[#This Row],[Type]]="Employee",Reference!G$6,IF(OR(PROGRAM3_STAFF[[#This Row],[Type]]="Contractor",PROGRAM3_STAFF[[#This Row],[Type]]="SOW"),Reference!G$7,0))</f>
        <v>176</v>
      </c>
      <c r="Q48" s="25">
        <f>IF(PROGRAM3_STAFF[[#This Row],[Type]]="Employee",Reference!H$6,IF(OR(PROGRAM3_STAFF[[#This Row],[Type]]="Contractor",PROGRAM3_STAFF[[#This Row],[Type]]="SOW"),Reference!H$7,0))</f>
        <v>168</v>
      </c>
      <c r="R48" s="25">
        <f>IF(PROGRAM3_STAFF[[#This Row],[Type]]="Employee",Reference!I$6,IF(OR(PROGRAM3_STAFF[[#This Row],[Type]]="Contractor",PROGRAM3_STAFF[[#This Row],[Type]]="SOW"),Reference!I$7,0))</f>
        <v>176</v>
      </c>
      <c r="S48" s="25">
        <f>IF(PROGRAM3_STAFF[[#This Row],[Type]]="Employee",Reference!J$6,IF(OR(PROGRAM3_STAFF[[#This Row],[Type]]="Contractor",PROGRAM3_STAFF[[#This Row],[Type]]="SOW"),Reference!J$7,0))</f>
        <v>184</v>
      </c>
      <c r="T48" s="25">
        <f>IF(PROGRAM3_STAFF[[#This Row],[Type]]="Employee",Reference!K$6,IF(OR(PROGRAM3_STAFF[[#This Row],[Type]]="Contractor",PROGRAM3_STAFF[[#This Row],[Type]]="SOW"),Reference!K$7,0))</f>
        <v>168</v>
      </c>
      <c r="U48" s="25">
        <f>IF(PROGRAM3_STAFF[[#This Row],[Type]]="Employee",Reference!L$6,IF(OR(PROGRAM3_STAFF[[#This Row],[Type]]="Contractor",PROGRAM3_STAFF[[#This Row],[Type]]="SOW"),Reference!L$7,0))</f>
        <v>176</v>
      </c>
      <c r="V48" s="25">
        <f>IF(PROGRAM3_STAFF[[#This Row],[Type]]="Employee",Reference!M$6,IF(OR(PROGRAM3_STAFF[[#This Row],[Type]]="Contractor",PROGRAM3_STAFF[[#This Row],[Type]]="SOW"),Reference!M$7,0))</f>
        <v>176</v>
      </c>
      <c r="W48" s="25">
        <f>IF(PROGRAM3_STAFF[[#This Row],[Type]]="Employee",Reference!N$6,IF(OR(PROGRAM3_STAFF[[#This Row],[Type]]="Contractor",PROGRAM3_STAFF[[#This Row],[Type]]="SOW"),Reference!N$7,0))</f>
        <v>168</v>
      </c>
      <c r="X48" s="25">
        <f>IF(PROGRAM3_STAFF[[#This Row],[Type]]="Employee",Reference!O$6,IF(OR(PROGRAM3_STAFF[[#This Row],[Type]]="Contractor",PROGRAM3_STAFF[[#This Row],[Type]]="SOW"),Reference!O$7,0))</f>
        <v>184</v>
      </c>
      <c r="Y48" s="129">
        <f>SUM(PROGRAM3_STAFF[[#This Row],[Jan-26]:[Dec-26]])</f>
        <v>2088</v>
      </c>
      <c r="Z48" s="7">
        <f>PROGRAM3_STAFF[[#This Row],[Rate]]*PROGRAM3_STAFF[[#This Row],[Total Hours]]</f>
        <v>198360</v>
      </c>
      <c r="AA48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48" s="24" t="str" cm="1">
        <f t="array" ref="AB48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48" s="24" t="str" cm="1">
        <f t="array" ref="AC48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48" s="24" t="str" cm="1">
        <f t="array" ref="AD48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48" s="24" t="str" cm="1">
        <f t="array" ref="AE48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48" s="24" t="str" cm="1">
        <f t="array" ref="AF48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48" s="24" t="str" cm="1">
        <f t="array" ref="AG48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48" s="24" t="str" cm="1">
        <f t="array" ref="AH48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48" s="24" t="str" cm="1">
        <f t="array" ref="AI48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48" s="24" t="str" cm="1">
        <f t="array" ref="AJ48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48" s="24" t="str" cm="1">
        <f t="array" ref="AK48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48" s="24" t="str" cm="1">
        <f t="array" ref="AL48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49" spans="1:38" x14ac:dyDescent="0.25">
      <c r="A49" s="8" t="str">
        <f t="shared" si="2"/>
        <v>Program 3</v>
      </c>
      <c r="B49" t="s">
        <v>247</v>
      </c>
      <c r="C49" t="s">
        <v>131</v>
      </c>
      <c r="D49" s="24" t="s">
        <v>8</v>
      </c>
      <c r="E49" s="25"/>
      <c r="F49" t="s">
        <v>149</v>
      </c>
      <c r="G49" t="s">
        <v>145</v>
      </c>
      <c r="H49" t="s">
        <v>68</v>
      </c>
      <c r="I49" s="29">
        <v>45943</v>
      </c>
      <c r="J49" s="29"/>
      <c r="K49"/>
      <c r="L49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95</v>
      </c>
      <c r="M49" s="25">
        <f>IF(PROGRAM3_STAFF[[#This Row],[Type]]="Employee",Reference!D$6,IF(OR(PROGRAM3_STAFF[[#This Row],[Type]]="Contractor",PROGRAM3_STAFF[[#This Row],[Type]]="SOW"),Reference!D$7,0))</f>
        <v>176</v>
      </c>
      <c r="N49" s="25">
        <f>IF(PROGRAM3_STAFF[[#This Row],[Type]]="Employee",Reference!E$6,IF(OR(PROGRAM3_STAFF[[#This Row],[Type]]="Contractor",PROGRAM3_STAFF[[#This Row],[Type]]="SOW"),Reference!E$7,0))</f>
        <v>160</v>
      </c>
      <c r="O49" s="25">
        <f>IF(PROGRAM3_STAFF[[#This Row],[Type]]="Employee",Reference!F$6,IF(OR(PROGRAM3_STAFF[[#This Row],[Type]]="Contractor",PROGRAM3_STAFF[[#This Row],[Type]]="SOW"),Reference!F$7,0))</f>
        <v>176</v>
      </c>
      <c r="P49" s="25">
        <f>IF(PROGRAM3_STAFF[[#This Row],[Type]]="Employee",Reference!G$6,IF(OR(PROGRAM3_STAFF[[#This Row],[Type]]="Contractor",PROGRAM3_STAFF[[#This Row],[Type]]="SOW"),Reference!G$7,0))</f>
        <v>176</v>
      </c>
      <c r="Q49" s="25">
        <f>IF(PROGRAM3_STAFF[[#This Row],[Type]]="Employee",Reference!H$6,IF(OR(PROGRAM3_STAFF[[#This Row],[Type]]="Contractor",PROGRAM3_STAFF[[#This Row],[Type]]="SOW"),Reference!H$7,0))</f>
        <v>168</v>
      </c>
      <c r="R49" s="25">
        <f>IF(PROGRAM3_STAFF[[#This Row],[Type]]="Employee",Reference!I$6,IF(OR(PROGRAM3_STAFF[[#This Row],[Type]]="Contractor",PROGRAM3_STAFF[[#This Row],[Type]]="SOW"),Reference!I$7,0))</f>
        <v>176</v>
      </c>
      <c r="S49" s="25">
        <f>IF(PROGRAM3_STAFF[[#This Row],[Type]]="Employee",Reference!J$6,IF(OR(PROGRAM3_STAFF[[#This Row],[Type]]="Contractor",PROGRAM3_STAFF[[#This Row],[Type]]="SOW"),Reference!J$7,0))</f>
        <v>184</v>
      </c>
      <c r="T49" s="25">
        <f>IF(PROGRAM3_STAFF[[#This Row],[Type]]="Employee",Reference!K$6,IF(OR(PROGRAM3_STAFF[[#This Row],[Type]]="Contractor",PROGRAM3_STAFF[[#This Row],[Type]]="SOW"),Reference!K$7,0))</f>
        <v>168</v>
      </c>
      <c r="U49" s="25">
        <f>IF(PROGRAM3_STAFF[[#This Row],[Type]]="Employee",Reference!L$6,IF(OR(PROGRAM3_STAFF[[#This Row],[Type]]="Contractor",PROGRAM3_STAFF[[#This Row],[Type]]="SOW"),Reference!L$7,0))</f>
        <v>176</v>
      </c>
      <c r="V49" s="25">
        <f>IF(PROGRAM3_STAFF[[#This Row],[Type]]="Employee",Reference!M$6,IF(OR(PROGRAM3_STAFF[[#This Row],[Type]]="Contractor",PROGRAM3_STAFF[[#This Row],[Type]]="SOW"),Reference!M$7,0))</f>
        <v>176</v>
      </c>
      <c r="W49" s="25">
        <f>IF(PROGRAM3_STAFF[[#This Row],[Type]]="Employee",Reference!N$6,IF(OR(PROGRAM3_STAFF[[#This Row],[Type]]="Contractor",PROGRAM3_STAFF[[#This Row],[Type]]="SOW"),Reference!N$7,0))</f>
        <v>168</v>
      </c>
      <c r="X49" s="25">
        <f>IF(PROGRAM3_STAFF[[#This Row],[Type]]="Employee",Reference!O$6,IF(OR(PROGRAM3_STAFF[[#This Row],[Type]]="Contractor",PROGRAM3_STAFF[[#This Row],[Type]]="SOW"),Reference!O$7,0))</f>
        <v>184</v>
      </c>
      <c r="Y49" s="129">
        <f>SUM(PROGRAM3_STAFF[[#This Row],[Jan-26]:[Dec-26]])</f>
        <v>2088</v>
      </c>
      <c r="Z49" s="7">
        <f>PROGRAM3_STAFF[[#This Row],[Rate]]*PROGRAM3_STAFF[[#This Row],[Total Hours]]</f>
        <v>198360</v>
      </c>
      <c r="AA49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49" s="24" t="str" cm="1">
        <f t="array" ref="AB49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49" s="24" t="str" cm="1">
        <f t="array" ref="AC49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49" s="24" t="str" cm="1">
        <f t="array" ref="AD49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49" s="24" t="str" cm="1">
        <f t="array" ref="AE49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49" s="24" t="str" cm="1">
        <f t="array" ref="AF49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49" s="24" t="str" cm="1">
        <f t="array" ref="AG49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49" s="24" t="str" cm="1">
        <f t="array" ref="AH49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49" s="24" t="str" cm="1">
        <f t="array" ref="AI49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49" s="24" t="str" cm="1">
        <f t="array" ref="AJ49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49" s="24" t="str" cm="1">
        <f t="array" ref="AK49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49" s="24" t="str" cm="1">
        <f t="array" ref="AL49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50" spans="1:38" x14ac:dyDescent="0.25">
      <c r="A50" s="8" t="str">
        <f t="shared" si="2"/>
        <v>Program 3</v>
      </c>
      <c r="B50" t="s">
        <v>244</v>
      </c>
      <c r="C50" t="s">
        <v>125</v>
      </c>
      <c r="D50" s="24" t="s">
        <v>8</v>
      </c>
      <c r="E50" s="24"/>
      <c r="F50" t="s">
        <v>143</v>
      </c>
      <c r="G50" t="s">
        <v>142</v>
      </c>
      <c r="H50" t="s">
        <v>68</v>
      </c>
      <c r="I50" s="29">
        <v>45761</v>
      </c>
      <c r="J50" s="29"/>
      <c r="K50"/>
      <c r="L50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95</v>
      </c>
      <c r="M50" s="25">
        <f>IF(PROGRAM3_STAFF[[#This Row],[Type]]="Employee",Reference!D$6,IF(OR(PROGRAM3_STAFF[[#This Row],[Type]]="Contractor",PROGRAM3_STAFF[[#This Row],[Type]]="SOW"),Reference!D$7,0))</f>
        <v>176</v>
      </c>
      <c r="N50" s="25">
        <f>IF(PROGRAM3_STAFF[[#This Row],[Type]]="Employee",Reference!E$6,IF(OR(PROGRAM3_STAFF[[#This Row],[Type]]="Contractor",PROGRAM3_STAFF[[#This Row],[Type]]="SOW"),Reference!E$7,0))</f>
        <v>160</v>
      </c>
      <c r="O50" s="25">
        <f>IF(PROGRAM3_STAFF[[#This Row],[Type]]="Employee",Reference!F$6,IF(OR(PROGRAM3_STAFF[[#This Row],[Type]]="Contractor",PROGRAM3_STAFF[[#This Row],[Type]]="SOW"),Reference!F$7,0))</f>
        <v>176</v>
      </c>
      <c r="P50" s="25">
        <f>IF(PROGRAM3_STAFF[[#This Row],[Type]]="Employee",Reference!G$6,IF(OR(PROGRAM3_STAFF[[#This Row],[Type]]="Contractor",PROGRAM3_STAFF[[#This Row],[Type]]="SOW"),Reference!G$7,0))</f>
        <v>176</v>
      </c>
      <c r="Q50" s="25">
        <f>IF(PROGRAM3_STAFF[[#This Row],[Type]]="Employee",Reference!H$6,IF(OR(PROGRAM3_STAFF[[#This Row],[Type]]="Contractor",PROGRAM3_STAFF[[#This Row],[Type]]="SOW"),Reference!H$7,0))</f>
        <v>168</v>
      </c>
      <c r="R50" s="25">
        <f>IF(PROGRAM3_STAFF[[#This Row],[Type]]="Employee",Reference!I$6,IF(OR(PROGRAM3_STAFF[[#This Row],[Type]]="Contractor",PROGRAM3_STAFF[[#This Row],[Type]]="SOW"),Reference!I$7,0))</f>
        <v>176</v>
      </c>
      <c r="S50" s="25">
        <f>IF(PROGRAM3_STAFF[[#This Row],[Type]]="Employee",Reference!J$6,IF(OR(PROGRAM3_STAFF[[#This Row],[Type]]="Contractor",PROGRAM3_STAFF[[#This Row],[Type]]="SOW"),Reference!J$7,0))</f>
        <v>184</v>
      </c>
      <c r="T50" s="25">
        <f>IF(PROGRAM3_STAFF[[#This Row],[Type]]="Employee",Reference!K$6,IF(OR(PROGRAM3_STAFF[[#This Row],[Type]]="Contractor",PROGRAM3_STAFF[[#This Row],[Type]]="SOW"),Reference!K$7,0))</f>
        <v>168</v>
      </c>
      <c r="U50" s="25">
        <f>IF(PROGRAM3_STAFF[[#This Row],[Type]]="Employee",Reference!L$6,IF(OR(PROGRAM3_STAFF[[#This Row],[Type]]="Contractor",PROGRAM3_STAFF[[#This Row],[Type]]="SOW"),Reference!L$7,0))</f>
        <v>176</v>
      </c>
      <c r="V50" s="25">
        <f>IF(PROGRAM3_STAFF[[#This Row],[Type]]="Employee",Reference!M$6,IF(OR(PROGRAM3_STAFF[[#This Row],[Type]]="Contractor",PROGRAM3_STAFF[[#This Row],[Type]]="SOW"),Reference!M$7,0))</f>
        <v>176</v>
      </c>
      <c r="W50" s="25">
        <f>IF(PROGRAM3_STAFF[[#This Row],[Type]]="Employee",Reference!N$6,IF(OR(PROGRAM3_STAFF[[#This Row],[Type]]="Contractor",PROGRAM3_STAFF[[#This Row],[Type]]="SOW"),Reference!N$7,0))</f>
        <v>168</v>
      </c>
      <c r="X50" s="25">
        <f>IF(PROGRAM3_STAFF[[#This Row],[Type]]="Employee",Reference!O$6,IF(OR(PROGRAM3_STAFF[[#This Row],[Type]]="Contractor",PROGRAM3_STAFF[[#This Row],[Type]]="SOW"),Reference!O$7,0))</f>
        <v>184</v>
      </c>
      <c r="Y50" s="129">
        <f>SUM(PROGRAM3_STAFF[[#This Row],[Jan-26]:[Dec-26]])</f>
        <v>2088</v>
      </c>
      <c r="Z50" s="7">
        <f>PROGRAM3_STAFF[[#This Row],[Rate]]*PROGRAM3_STAFF[[#This Row],[Total Hours]]</f>
        <v>198360</v>
      </c>
      <c r="AA50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50" s="24" t="str" cm="1">
        <f t="array" ref="AB50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50" s="24" t="str" cm="1">
        <f t="array" ref="AC50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50" s="24" t="str" cm="1">
        <f t="array" ref="AD50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50" s="24" t="str" cm="1">
        <f t="array" ref="AE50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50" s="24" t="str" cm="1">
        <f t="array" ref="AF50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50" s="24" t="str" cm="1">
        <f t="array" ref="AG50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50" s="24" t="str" cm="1">
        <f t="array" ref="AH50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50" s="24" t="str" cm="1">
        <f t="array" ref="AI50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50" s="24" t="str" cm="1">
        <f t="array" ref="AJ50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50" s="24" t="str" cm="1">
        <f t="array" ref="AK50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50" s="24" t="str" cm="1">
        <f t="array" ref="AL50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51" spans="1:38" x14ac:dyDescent="0.25">
      <c r="A51" s="8" t="str">
        <f t="shared" si="2"/>
        <v>Program 3</v>
      </c>
      <c r="B51" t="s">
        <v>230</v>
      </c>
      <c r="C51" t="s">
        <v>128</v>
      </c>
      <c r="D51" s="24" t="s">
        <v>8</v>
      </c>
      <c r="E51" s="24"/>
      <c r="F51" t="s">
        <v>137</v>
      </c>
      <c r="G51" t="s">
        <v>138</v>
      </c>
      <c r="H51" t="s">
        <v>69</v>
      </c>
      <c r="I51" s="30">
        <v>45453</v>
      </c>
      <c r="J51" s="29"/>
      <c r="K51"/>
      <c r="L51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35</v>
      </c>
      <c r="M51" s="25">
        <f>IF(PROGRAM3_STAFF[[#This Row],[Type]]="Employee",Reference!D$6,IF(OR(PROGRAM3_STAFF[[#This Row],[Type]]="Contractor",PROGRAM3_STAFF[[#This Row],[Type]]="SOW"),Reference!D$7,0))</f>
        <v>176</v>
      </c>
      <c r="N51" s="25">
        <f>IF(PROGRAM3_STAFF[[#This Row],[Type]]="Employee",Reference!E$6,IF(OR(PROGRAM3_STAFF[[#This Row],[Type]]="Contractor",PROGRAM3_STAFF[[#This Row],[Type]]="SOW"),Reference!E$7,0))</f>
        <v>160</v>
      </c>
      <c r="O51" s="25">
        <f>IF(PROGRAM3_STAFF[[#This Row],[Type]]="Employee",Reference!F$6,IF(OR(PROGRAM3_STAFF[[#This Row],[Type]]="Contractor",PROGRAM3_STAFF[[#This Row],[Type]]="SOW"),Reference!F$7,0))</f>
        <v>176</v>
      </c>
      <c r="P51" s="25">
        <f>IF(PROGRAM3_STAFF[[#This Row],[Type]]="Employee",Reference!G$6,IF(OR(PROGRAM3_STAFF[[#This Row],[Type]]="Contractor",PROGRAM3_STAFF[[#This Row],[Type]]="SOW"),Reference!G$7,0))</f>
        <v>176</v>
      </c>
      <c r="Q51" s="25">
        <f>IF(PROGRAM3_STAFF[[#This Row],[Type]]="Employee",Reference!H$6,IF(OR(PROGRAM3_STAFF[[#This Row],[Type]]="Contractor",PROGRAM3_STAFF[[#This Row],[Type]]="SOW"),Reference!H$7,0))</f>
        <v>168</v>
      </c>
      <c r="R51" s="25">
        <f>IF(PROGRAM3_STAFF[[#This Row],[Type]]="Employee",Reference!I$6,IF(OR(PROGRAM3_STAFF[[#This Row],[Type]]="Contractor",PROGRAM3_STAFF[[#This Row],[Type]]="SOW"),Reference!I$7,0))</f>
        <v>176</v>
      </c>
      <c r="S51" s="25">
        <f>IF(PROGRAM3_STAFF[[#This Row],[Type]]="Employee",Reference!J$6,IF(OR(PROGRAM3_STAFF[[#This Row],[Type]]="Contractor",PROGRAM3_STAFF[[#This Row],[Type]]="SOW"),Reference!J$7,0))</f>
        <v>184</v>
      </c>
      <c r="T51" s="25">
        <f>IF(PROGRAM3_STAFF[[#This Row],[Type]]="Employee",Reference!K$6,IF(OR(PROGRAM3_STAFF[[#This Row],[Type]]="Contractor",PROGRAM3_STAFF[[#This Row],[Type]]="SOW"),Reference!K$7,0))</f>
        <v>168</v>
      </c>
      <c r="U51" s="25">
        <f>IF(PROGRAM3_STAFF[[#This Row],[Type]]="Employee",Reference!L$6,IF(OR(PROGRAM3_STAFF[[#This Row],[Type]]="Contractor",PROGRAM3_STAFF[[#This Row],[Type]]="SOW"),Reference!L$7,0))</f>
        <v>176</v>
      </c>
      <c r="V51" s="25">
        <f>IF(PROGRAM3_STAFF[[#This Row],[Type]]="Employee",Reference!M$6,IF(OR(PROGRAM3_STAFF[[#This Row],[Type]]="Contractor",PROGRAM3_STAFF[[#This Row],[Type]]="SOW"),Reference!M$7,0))</f>
        <v>176</v>
      </c>
      <c r="W51" s="25">
        <f>IF(PROGRAM3_STAFF[[#This Row],[Type]]="Employee",Reference!N$6,IF(OR(PROGRAM3_STAFF[[#This Row],[Type]]="Contractor",PROGRAM3_STAFF[[#This Row],[Type]]="SOW"),Reference!N$7,0))</f>
        <v>168</v>
      </c>
      <c r="X51" s="25">
        <f>IF(PROGRAM3_STAFF[[#This Row],[Type]]="Employee",Reference!O$6,IF(OR(PROGRAM3_STAFF[[#This Row],[Type]]="Contractor",PROGRAM3_STAFF[[#This Row],[Type]]="SOW"),Reference!O$7,0))</f>
        <v>184</v>
      </c>
      <c r="Y51" s="129">
        <f>SUM(PROGRAM3_STAFF[[#This Row],[Jan-26]:[Dec-26]])</f>
        <v>2088</v>
      </c>
      <c r="Z51" s="7">
        <f>PROGRAM3_STAFF[[#This Row],[Rate]]*PROGRAM3_STAFF[[#This Row],[Total Hours]]</f>
        <v>73080</v>
      </c>
      <c r="AA51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51" s="24" t="str" cm="1">
        <f t="array" ref="AB51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51" s="24" t="str" cm="1">
        <f t="array" ref="AC51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51" s="24" t="str" cm="1">
        <f t="array" ref="AD51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51" s="24" t="str" cm="1">
        <f t="array" ref="AE51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51" s="24" t="str" cm="1">
        <f t="array" ref="AF51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51" s="24" t="str" cm="1">
        <f t="array" ref="AG51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51" s="24" t="str" cm="1">
        <f t="array" ref="AH51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51" s="24" t="str" cm="1">
        <f t="array" ref="AI51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51" s="24" t="str" cm="1">
        <f t="array" ref="AJ51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51" s="24" t="str" cm="1">
        <f t="array" ref="AK51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51" s="24" t="str" cm="1">
        <f t="array" ref="AL51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52" spans="1:38" x14ac:dyDescent="0.25">
      <c r="A52" s="8" t="str">
        <f t="shared" si="2"/>
        <v>Program 3</v>
      </c>
      <c r="B52" t="s">
        <v>250</v>
      </c>
      <c r="C52" t="s">
        <v>71</v>
      </c>
      <c r="D52" s="24" t="s">
        <v>8</v>
      </c>
      <c r="E52" s="24"/>
      <c r="F52" t="s">
        <v>140</v>
      </c>
      <c r="G52" t="s">
        <v>140</v>
      </c>
      <c r="H52" t="s">
        <v>70</v>
      </c>
      <c r="I52" s="29">
        <v>42387</v>
      </c>
      <c r="J52" s="29"/>
      <c r="K52"/>
      <c r="L52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35</v>
      </c>
      <c r="M52" s="25">
        <f>IF(PROGRAM3_STAFF[[#This Row],[Type]]="Employee",Reference!D$6,IF(OR(PROGRAM3_STAFF[[#This Row],[Type]]="Contractor",PROGRAM3_STAFF[[#This Row],[Type]]="SOW"),Reference!D$7,0))</f>
        <v>176</v>
      </c>
      <c r="N52" s="25">
        <f>IF(PROGRAM3_STAFF[[#This Row],[Type]]="Employee",Reference!E$6,IF(OR(PROGRAM3_STAFF[[#This Row],[Type]]="Contractor",PROGRAM3_STAFF[[#This Row],[Type]]="SOW"),Reference!E$7,0))</f>
        <v>160</v>
      </c>
      <c r="O52" s="25">
        <f>IF(PROGRAM3_STAFF[[#This Row],[Type]]="Employee",Reference!F$6,IF(OR(PROGRAM3_STAFF[[#This Row],[Type]]="Contractor",PROGRAM3_STAFF[[#This Row],[Type]]="SOW"),Reference!F$7,0))</f>
        <v>176</v>
      </c>
      <c r="P52" s="25">
        <f>IF(PROGRAM3_STAFF[[#This Row],[Type]]="Employee",Reference!G$6,IF(OR(PROGRAM3_STAFF[[#This Row],[Type]]="Contractor",PROGRAM3_STAFF[[#This Row],[Type]]="SOW"),Reference!G$7,0))</f>
        <v>176</v>
      </c>
      <c r="Q52" s="25">
        <f>IF(PROGRAM3_STAFF[[#This Row],[Type]]="Employee",Reference!H$6,IF(OR(PROGRAM3_STAFF[[#This Row],[Type]]="Contractor",PROGRAM3_STAFF[[#This Row],[Type]]="SOW"),Reference!H$7,0))</f>
        <v>168</v>
      </c>
      <c r="R52" s="25">
        <f>IF(PROGRAM3_STAFF[[#This Row],[Type]]="Employee",Reference!I$6,IF(OR(PROGRAM3_STAFF[[#This Row],[Type]]="Contractor",PROGRAM3_STAFF[[#This Row],[Type]]="SOW"),Reference!I$7,0))</f>
        <v>176</v>
      </c>
      <c r="S52" s="25">
        <f>IF(PROGRAM3_STAFF[[#This Row],[Type]]="Employee",Reference!J$6,IF(OR(PROGRAM3_STAFF[[#This Row],[Type]]="Contractor",PROGRAM3_STAFF[[#This Row],[Type]]="SOW"),Reference!J$7,0))</f>
        <v>184</v>
      </c>
      <c r="T52" s="25">
        <f>IF(PROGRAM3_STAFF[[#This Row],[Type]]="Employee",Reference!K$6,IF(OR(PROGRAM3_STAFF[[#This Row],[Type]]="Contractor",PROGRAM3_STAFF[[#This Row],[Type]]="SOW"),Reference!K$7,0))</f>
        <v>168</v>
      </c>
      <c r="U52" s="25">
        <f>IF(PROGRAM3_STAFF[[#This Row],[Type]]="Employee",Reference!L$6,IF(OR(PROGRAM3_STAFF[[#This Row],[Type]]="Contractor",PROGRAM3_STAFF[[#This Row],[Type]]="SOW"),Reference!L$7,0))</f>
        <v>176</v>
      </c>
      <c r="V52" s="25">
        <f>IF(PROGRAM3_STAFF[[#This Row],[Type]]="Employee",Reference!M$6,IF(OR(PROGRAM3_STAFF[[#This Row],[Type]]="Contractor",PROGRAM3_STAFF[[#This Row],[Type]]="SOW"),Reference!M$7,0))</f>
        <v>176</v>
      </c>
      <c r="W52" s="25">
        <f>IF(PROGRAM3_STAFF[[#This Row],[Type]]="Employee",Reference!N$6,IF(OR(PROGRAM3_STAFF[[#This Row],[Type]]="Contractor",PROGRAM3_STAFF[[#This Row],[Type]]="SOW"),Reference!N$7,0))</f>
        <v>168</v>
      </c>
      <c r="X52" s="25">
        <f>IF(PROGRAM3_STAFF[[#This Row],[Type]]="Employee",Reference!O$6,IF(OR(PROGRAM3_STAFF[[#This Row],[Type]]="Contractor",PROGRAM3_STAFF[[#This Row],[Type]]="SOW"),Reference!O$7,0))</f>
        <v>184</v>
      </c>
      <c r="Y52" s="129">
        <f>SUM(PROGRAM3_STAFF[[#This Row],[Jan-26]:[Dec-26]])</f>
        <v>2088</v>
      </c>
      <c r="Z52" s="7">
        <f>PROGRAM3_STAFF[[#This Row],[Rate]]*PROGRAM3_STAFF[[#This Row],[Total Hours]]</f>
        <v>73080</v>
      </c>
      <c r="AA52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52" s="24" t="str" cm="1">
        <f t="array" ref="AB52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52" s="24" t="str" cm="1">
        <f t="array" ref="AC52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52" s="24" t="str" cm="1">
        <f t="array" ref="AD52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52" s="24" t="str" cm="1">
        <f t="array" ref="AE52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52" s="24" t="str" cm="1">
        <f t="array" ref="AF52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52" s="24" t="str" cm="1">
        <f t="array" ref="AG52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52" s="24" t="str" cm="1">
        <f t="array" ref="AH52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52" s="24" t="str" cm="1">
        <f t="array" ref="AI52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52" s="24" t="str" cm="1">
        <f t="array" ref="AJ52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52" s="24" t="str" cm="1">
        <f t="array" ref="AK52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52" s="24" t="str" cm="1">
        <f t="array" ref="AL52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53" spans="1:38" x14ac:dyDescent="0.25">
      <c r="A53" s="8" t="str">
        <f t="shared" si="2"/>
        <v>Program 3</v>
      </c>
      <c r="B53" t="s">
        <v>222</v>
      </c>
      <c r="C53" t="s">
        <v>168</v>
      </c>
      <c r="D53" s="24" t="s">
        <v>10</v>
      </c>
      <c r="E53" s="24"/>
      <c r="F53" t="s">
        <v>146</v>
      </c>
      <c r="G53" t="s">
        <v>147</v>
      </c>
      <c r="H53" t="s">
        <v>69</v>
      </c>
      <c r="I53" s="29">
        <v>45888</v>
      </c>
      <c r="J53" s="29"/>
      <c r="K53" t="s">
        <v>171</v>
      </c>
      <c r="L53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25</v>
      </c>
      <c r="M53" s="25">
        <f>IF(PROGRAM3_STAFF[[#This Row],[Type]]="Employee",Reference!D$6,IF(OR(PROGRAM3_STAFF[[#This Row],[Type]]="Contractor",PROGRAM3_STAFF[[#This Row],[Type]]="SOW"),Reference!D$7,0))</f>
        <v>160</v>
      </c>
      <c r="N53" s="25">
        <f>IF(PROGRAM3_STAFF[[#This Row],[Type]]="Employee",Reference!E$6,IF(OR(PROGRAM3_STAFF[[#This Row],[Type]]="Contractor",PROGRAM3_STAFF[[#This Row],[Type]]="SOW"),Reference!E$7,0))</f>
        <v>152</v>
      </c>
      <c r="O53" s="25">
        <f>IF(PROGRAM3_STAFF[[#This Row],[Type]]="Employee",Reference!F$6,IF(OR(PROGRAM3_STAFF[[#This Row],[Type]]="Contractor",PROGRAM3_STAFF[[#This Row],[Type]]="SOW"),Reference!F$7,0))</f>
        <v>176</v>
      </c>
      <c r="P53" s="25">
        <f>IF(PROGRAM3_STAFF[[#This Row],[Type]]="Employee",Reference!G$6,IF(OR(PROGRAM3_STAFF[[#This Row],[Type]]="Contractor",PROGRAM3_STAFF[[#This Row],[Type]]="SOW"),Reference!G$7,0))</f>
        <v>176</v>
      </c>
      <c r="Q53" s="25">
        <f>IF(PROGRAM3_STAFF[[#This Row],[Type]]="Employee",Reference!H$6,IF(OR(PROGRAM3_STAFF[[#This Row],[Type]]="Contractor",PROGRAM3_STAFF[[#This Row],[Type]]="SOW"),Reference!H$7,0))</f>
        <v>160</v>
      </c>
      <c r="R53" s="25">
        <f>IF(PROGRAM3_STAFF[[#This Row],[Type]]="Employee",Reference!I$6,IF(OR(PROGRAM3_STAFF[[#This Row],[Type]]="Contractor",PROGRAM3_STAFF[[#This Row],[Type]]="SOW"),Reference!I$7,0))</f>
        <v>168</v>
      </c>
      <c r="S53" s="25">
        <f>IF(PROGRAM3_STAFF[[#This Row],[Type]]="Employee",Reference!J$6,IF(OR(PROGRAM3_STAFF[[#This Row],[Type]]="Contractor",PROGRAM3_STAFF[[#This Row],[Type]]="SOW"),Reference!J$7,0))</f>
        <v>176</v>
      </c>
      <c r="T53" s="25">
        <f>IF(PROGRAM3_STAFF[[#This Row],[Type]]="Employee",Reference!K$6,IF(OR(PROGRAM3_STAFF[[#This Row],[Type]]="Contractor",PROGRAM3_STAFF[[#This Row],[Type]]="SOW"),Reference!K$7,0))</f>
        <v>168</v>
      </c>
      <c r="U53" s="25">
        <f>IF(PROGRAM3_STAFF[[#This Row],[Type]]="Employee",Reference!L$6,IF(OR(PROGRAM3_STAFF[[#This Row],[Type]]="Contractor",PROGRAM3_STAFF[[#This Row],[Type]]="SOW"),Reference!L$7,0))</f>
        <v>168</v>
      </c>
      <c r="V53" s="25">
        <f>IF(PROGRAM3_STAFF[[#This Row],[Type]]="Employee",Reference!M$6,IF(OR(PROGRAM3_STAFF[[#This Row],[Type]]="Contractor",PROGRAM3_STAFF[[#This Row],[Type]]="SOW"),Reference!M$7,0))</f>
        <v>176</v>
      </c>
      <c r="W53" s="25">
        <f>IF(PROGRAM3_STAFF[[#This Row],[Type]]="Employee",Reference!N$6,IF(OR(PROGRAM3_STAFF[[#This Row],[Type]]="Contractor",PROGRAM3_STAFF[[#This Row],[Type]]="SOW"),Reference!N$7,0))</f>
        <v>160</v>
      </c>
      <c r="X53" s="25">
        <f>IF(PROGRAM3_STAFF[[#This Row],[Type]]="Employee",Reference!O$6,IF(OR(PROGRAM3_STAFF[[#This Row],[Type]]="Contractor",PROGRAM3_STAFF[[#This Row],[Type]]="SOW"),Reference!O$7,0))</f>
        <v>176</v>
      </c>
      <c r="Y53" s="129">
        <f>SUM(PROGRAM3_STAFF[[#This Row],[Jan-26]:[Dec-26]])</f>
        <v>2016</v>
      </c>
      <c r="Z53" s="7">
        <f>PROGRAM3_STAFF[[#This Row],[Rate]]*PROGRAM3_STAFF[[#This Row],[Total Hours]]</f>
        <v>50400</v>
      </c>
      <c r="AA53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53" s="24" t="str" cm="1">
        <f t="array" ref="AB53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53" s="24" t="str" cm="1">
        <f t="array" ref="AC53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53" s="24" t="str" cm="1">
        <f t="array" ref="AD53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53" s="24" t="str" cm="1">
        <f t="array" ref="AE53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53" s="24" t="str" cm="1">
        <f t="array" ref="AF53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53" s="24" t="str" cm="1">
        <f t="array" ref="AG53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53" s="24" t="str" cm="1">
        <f t="array" ref="AH53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53" s="24" t="str" cm="1">
        <f t="array" ref="AI53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53" s="24" t="str" cm="1">
        <f t="array" ref="AJ53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53" s="24" t="str" cm="1">
        <f t="array" ref="AK53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53" s="24" t="str" cm="1">
        <f t="array" ref="AL53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54" spans="1:38" x14ac:dyDescent="0.25">
      <c r="A54" s="8" t="str">
        <f t="shared" si="2"/>
        <v>Program 3</v>
      </c>
      <c r="B54" t="s">
        <v>251</v>
      </c>
      <c r="C54" t="s">
        <v>128</v>
      </c>
      <c r="D54" s="24" t="s">
        <v>9</v>
      </c>
      <c r="E54" s="24"/>
      <c r="F54" t="s">
        <v>160</v>
      </c>
      <c r="G54" t="s">
        <v>151</v>
      </c>
      <c r="H54" t="s">
        <v>68</v>
      </c>
      <c r="I54" s="29">
        <v>43906</v>
      </c>
      <c r="J54" s="29"/>
      <c r="K54" t="s">
        <v>173</v>
      </c>
      <c r="L54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65</v>
      </c>
      <c r="M54" s="25">
        <f>IF(PROGRAM3_STAFF[[#This Row],[Type]]="Employee",Reference!D$6,IF(OR(PROGRAM3_STAFF[[#This Row],[Type]]="Contractor",PROGRAM3_STAFF[[#This Row],[Type]]="SOW"),Reference!D$7,0))</f>
        <v>160</v>
      </c>
      <c r="N54" s="25">
        <f>IF(PROGRAM3_STAFF[[#This Row],[Type]]="Employee",Reference!E$6,IF(OR(PROGRAM3_STAFF[[#This Row],[Type]]="Contractor",PROGRAM3_STAFF[[#This Row],[Type]]="SOW"),Reference!E$7,0))</f>
        <v>152</v>
      </c>
      <c r="O54" s="25">
        <f>IF(PROGRAM3_STAFF[[#This Row],[Type]]="Employee",Reference!F$6,IF(OR(PROGRAM3_STAFF[[#This Row],[Type]]="Contractor",PROGRAM3_STAFF[[#This Row],[Type]]="SOW"),Reference!F$7,0))</f>
        <v>176</v>
      </c>
      <c r="P54" s="25">
        <f>IF(PROGRAM3_STAFF[[#This Row],[Type]]="Employee",Reference!G$6,IF(OR(PROGRAM3_STAFF[[#This Row],[Type]]="Contractor",PROGRAM3_STAFF[[#This Row],[Type]]="SOW"),Reference!G$7,0))</f>
        <v>176</v>
      </c>
      <c r="Q54" s="25">
        <f>IF(PROGRAM3_STAFF[[#This Row],[Type]]="Employee",Reference!H$6,IF(OR(PROGRAM3_STAFF[[#This Row],[Type]]="Contractor",PROGRAM3_STAFF[[#This Row],[Type]]="SOW"),Reference!H$7,0))</f>
        <v>160</v>
      </c>
      <c r="R54" s="25">
        <f>IF(PROGRAM3_STAFF[[#This Row],[Type]]="Employee",Reference!I$6,IF(OR(PROGRAM3_STAFF[[#This Row],[Type]]="Contractor",PROGRAM3_STAFF[[#This Row],[Type]]="SOW"),Reference!I$7,0))</f>
        <v>168</v>
      </c>
      <c r="S54" s="25">
        <f>IF(PROGRAM3_STAFF[[#This Row],[Type]]="Employee",Reference!J$6,IF(OR(PROGRAM3_STAFF[[#This Row],[Type]]="Contractor",PROGRAM3_STAFF[[#This Row],[Type]]="SOW"),Reference!J$7,0))</f>
        <v>176</v>
      </c>
      <c r="T54" s="25">
        <f>IF(PROGRAM3_STAFF[[#This Row],[Type]]="Employee",Reference!K$6,IF(OR(PROGRAM3_STAFF[[#This Row],[Type]]="Contractor",PROGRAM3_STAFF[[#This Row],[Type]]="SOW"),Reference!K$7,0))</f>
        <v>168</v>
      </c>
      <c r="U54" s="25">
        <f>IF(PROGRAM3_STAFF[[#This Row],[Type]]="Employee",Reference!L$6,IF(OR(PROGRAM3_STAFF[[#This Row],[Type]]="Contractor",PROGRAM3_STAFF[[#This Row],[Type]]="SOW"),Reference!L$7,0))</f>
        <v>168</v>
      </c>
      <c r="V54" s="25">
        <f>IF(PROGRAM3_STAFF[[#This Row],[Type]]="Employee",Reference!M$6,IF(OR(PROGRAM3_STAFF[[#This Row],[Type]]="Contractor",PROGRAM3_STAFF[[#This Row],[Type]]="SOW"),Reference!M$7,0))</f>
        <v>176</v>
      </c>
      <c r="W54" s="25">
        <f>IF(PROGRAM3_STAFF[[#This Row],[Type]]="Employee",Reference!N$6,IF(OR(PROGRAM3_STAFF[[#This Row],[Type]]="Contractor",PROGRAM3_STAFF[[#This Row],[Type]]="SOW"),Reference!N$7,0))</f>
        <v>160</v>
      </c>
      <c r="X54" s="25">
        <f>IF(PROGRAM3_STAFF[[#This Row],[Type]]="Employee",Reference!O$6,IF(OR(PROGRAM3_STAFF[[#This Row],[Type]]="Contractor",PROGRAM3_STAFF[[#This Row],[Type]]="SOW"),Reference!O$7,0))</f>
        <v>176</v>
      </c>
      <c r="Y54" s="129">
        <f>SUM(PROGRAM3_STAFF[[#This Row],[Jan-26]:[Dec-26]])</f>
        <v>2016</v>
      </c>
      <c r="Z54" s="7">
        <f>PROGRAM3_STAFF[[#This Row],[Rate]]*PROGRAM3_STAFF[[#This Row],[Total Hours]]</f>
        <v>131040</v>
      </c>
      <c r="AA54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54" s="24" t="str" cm="1">
        <f t="array" ref="AB54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54" s="24" t="str" cm="1">
        <f t="array" ref="AC54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54" s="24" t="str" cm="1">
        <f t="array" ref="AD54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54" s="24" t="str" cm="1">
        <f t="array" ref="AE54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54" s="24" t="str" cm="1">
        <f t="array" ref="AF54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54" s="24" t="str" cm="1">
        <f t="array" ref="AG54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54" s="24" t="str" cm="1">
        <f t="array" ref="AH54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54" s="24" t="str" cm="1">
        <f t="array" ref="AI54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54" s="24" t="str" cm="1">
        <f t="array" ref="AJ54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54" s="24" t="str" cm="1">
        <f t="array" ref="AK54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54" s="24" t="str" cm="1">
        <f t="array" ref="AL54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55" spans="1:38" x14ac:dyDescent="0.25">
      <c r="A55" s="8" t="str">
        <f t="shared" si="2"/>
        <v>Program 3</v>
      </c>
      <c r="B55" t="s">
        <v>248</v>
      </c>
      <c r="C55" t="s">
        <v>129</v>
      </c>
      <c r="D55" s="24" t="s">
        <v>9</v>
      </c>
      <c r="E55" s="24" t="s">
        <v>169</v>
      </c>
      <c r="F55" t="s">
        <v>158</v>
      </c>
      <c r="G55" t="s">
        <v>159</v>
      </c>
      <c r="H55" t="s">
        <v>68</v>
      </c>
      <c r="I55" s="29">
        <v>45453</v>
      </c>
      <c r="J55" s="29">
        <v>46094</v>
      </c>
      <c r="K55" t="s">
        <v>174</v>
      </c>
      <c r="L55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65</v>
      </c>
      <c r="M55" s="25">
        <f>IF(PROGRAM3_STAFF[[#This Row],[Type]]="Employee",Reference!D$6,IF(OR(PROGRAM3_STAFF[[#This Row],[Type]]="Contractor",PROGRAM3_STAFF[[#This Row],[Type]]="SOW"),Reference!D$7,0))</f>
        <v>160</v>
      </c>
      <c r="N55" s="25">
        <f>IF(PROGRAM3_STAFF[[#This Row],[Type]]="Employee",Reference!E$6,IF(OR(PROGRAM3_STAFF[[#This Row],[Type]]="Contractor",PROGRAM3_STAFF[[#This Row],[Type]]="SOW"),Reference!E$7,0))</f>
        <v>152</v>
      </c>
      <c r="O55" s="25">
        <v>80</v>
      </c>
      <c r="P55" s="25"/>
      <c r="Q55" s="25"/>
      <c r="R55" s="25"/>
      <c r="S55" s="25"/>
      <c r="T55" s="25"/>
      <c r="U55" s="25"/>
      <c r="V55" s="25"/>
      <c r="W55" s="25"/>
      <c r="X55" s="25"/>
      <c r="Y55" s="129">
        <f>SUM(PROGRAM3_STAFF[[#This Row],[Jan-26]:[Dec-26]])</f>
        <v>392</v>
      </c>
      <c r="Z55" s="7">
        <f>PROGRAM3_STAFF[[#This Row],[Rate]]*PROGRAM3_STAFF[[#This Row],[Total Hours]]</f>
        <v>25480</v>
      </c>
      <c r="AA55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55" s="24" t="str" cm="1">
        <f t="array" ref="AB55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55" s="24" t="str" cm="1">
        <f t="array" ref="AC55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55" s="24" t="str" cm="1">
        <f t="array" ref="AD55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>Left Company</v>
      </c>
      <c r="AE55" s="24" t="str" cm="1">
        <f t="array" ref="AE55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55" s="24" t="str" cm="1">
        <f t="array" ref="AF55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55" s="24" t="str" cm="1">
        <f t="array" ref="AG55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55" s="24" t="str" cm="1">
        <f t="array" ref="AH55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55" s="24" t="str" cm="1">
        <f t="array" ref="AI55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55" s="24" t="str" cm="1">
        <f t="array" ref="AJ55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55" s="24" t="str" cm="1">
        <f t="array" ref="AK55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55" s="24" t="str" cm="1">
        <f t="array" ref="AL55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56" spans="1:38" x14ac:dyDescent="0.25">
      <c r="A56" s="8" t="str">
        <f t="shared" si="2"/>
        <v>Program 3</v>
      </c>
      <c r="B56" t="s">
        <v>231</v>
      </c>
      <c r="C56" t="s">
        <v>131</v>
      </c>
      <c r="D56" s="24" t="s">
        <v>9</v>
      </c>
      <c r="E56" s="24"/>
      <c r="F56" t="s">
        <v>140</v>
      </c>
      <c r="G56" t="s">
        <v>140</v>
      </c>
      <c r="H56" t="s">
        <v>70</v>
      </c>
      <c r="I56" s="30">
        <v>45453</v>
      </c>
      <c r="J56" s="29"/>
      <c r="K56"/>
      <c r="L56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25</v>
      </c>
      <c r="M56" s="25">
        <f>IF(PROGRAM3_STAFF[[#This Row],[Type]]="Employee",Reference!D$6,IF(OR(PROGRAM3_STAFF[[#This Row],[Type]]="Contractor",PROGRAM3_STAFF[[#This Row],[Type]]="SOW"),Reference!D$7,0))</f>
        <v>160</v>
      </c>
      <c r="N56" s="25">
        <f>IF(PROGRAM3_STAFF[[#This Row],[Type]]="Employee",Reference!E$6,IF(OR(PROGRAM3_STAFF[[#This Row],[Type]]="Contractor",PROGRAM3_STAFF[[#This Row],[Type]]="SOW"),Reference!E$7,0))</f>
        <v>152</v>
      </c>
      <c r="O56" s="25">
        <f>IF(PROGRAM3_STAFF[[#This Row],[Type]]="Employee",Reference!F$6,IF(OR(PROGRAM3_STAFF[[#This Row],[Type]]="Contractor",PROGRAM3_STAFF[[#This Row],[Type]]="SOW"),Reference!F$7,0))</f>
        <v>176</v>
      </c>
      <c r="P56" s="25">
        <f>IF(PROGRAM3_STAFF[[#This Row],[Type]]="Employee",Reference!G$6,IF(OR(PROGRAM3_STAFF[[#This Row],[Type]]="Contractor",PROGRAM3_STAFF[[#This Row],[Type]]="SOW"),Reference!G$7,0))</f>
        <v>176</v>
      </c>
      <c r="Q56" s="25">
        <f>IF(PROGRAM3_STAFF[[#This Row],[Type]]="Employee",Reference!H$6,IF(OR(PROGRAM3_STAFF[[#This Row],[Type]]="Contractor",PROGRAM3_STAFF[[#This Row],[Type]]="SOW"),Reference!H$7,0))</f>
        <v>160</v>
      </c>
      <c r="R56" s="25">
        <f>IF(PROGRAM3_STAFF[[#This Row],[Type]]="Employee",Reference!I$6,IF(OR(PROGRAM3_STAFF[[#This Row],[Type]]="Contractor",PROGRAM3_STAFF[[#This Row],[Type]]="SOW"),Reference!I$7,0))</f>
        <v>168</v>
      </c>
      <c r="S56" s="25">
        <f>IF(PROGRAM3_STAFF[[#This Row],[Type]]="Employee",Reference!J$6,IF(OR(PROGRAM3_STAFF[[#This Row],[Type]]="Contractor",PROGRAM3_STAFF[[#This Row],[Type]]="SOW"),Reference!J$7,0))</f>
        <v>176</v>
      </c>
      <c r="T56" s="25">
        <f>IF(PROGRAM3_STAFF[[#This Row],[Type]]="Employee",Reference!K$6,IF(OR(PROGRAM3_STAFF[[#This Row],[Type]]="Contractor",PROGRAM3_STAFF[[#This Row],[Type]]="SOW"),Reference!K$7,0))</f>
        <v>168</v>
      </c>
      <c r="U56" s="25">
        <f>IF(PROGRAM3_STAFF[[#This Row],[Type]]="Employee",Reference!L$6,IF(OR(PROGRAM3_STAFF[[#This Row],[Type]]="Contractor",PROGRAM3_STAFF[[#This Row],[Type]]="SOW"),Reference!L$7,0))</f>
        <v>168</v>
      </c>
      <c r="V56" s="25">
        <f>IF(PROGRAM3_STAFF[[#This Row],[Type]]="Employee",Reference!M$6,IF(OR(PROGRAM3_STAFF[[#This Row],[Type]]="Contractor",PROGRAM3_STAFF[[#This Row],[Type]]="SOW"),Reference!M$7,0))</f>
        <v>176</v>
      </c>
      <c r="W56" s="25">
        <f>IF(PROGRAM3_STAFF[[#This Row],[Type]]="Employee",Reference!N$6,IF(OR(PROGRAM3_STAFF[[#This Row],[Type]]="Contractor",PROGRAM3_STAFF[[#This Row],[Type]]="SOW"),Reference!N$7,0))</f>
        <v>160</v>
      </c>
      <c r="X56" s="25">
        <f>IF(PROGRAM3_STAFF[[#This Row],[Type]]="Employee",Reference!O$6,IF(OR(PROGRAM3_STAFF[[#This Row],[Type]]="Contractor",PROGRAM3_STAFF[[#This Row],[Type]]="SOW"),Reference!O$7,0))</f>
        <v>176</v>
      </c>
      <c r="Y56" s="129">
        <f>SUM(PROGRAM3_STAFF[[#This Row],[Jan-26]:[Dec-26]])</f>
        <v>2016</v>
      </c>
      <c r="Z56" s="7">
        <f>PROGRAM3_STAFF[[#This Row],[Rate]]*PROGRAM3_STAFF[[#This Row],[Total Hours]]</f>
        <v>50400</v>
      </c>
      <c r="AA56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56" s="24" t="str" cm="1">
        <f t="array" ref="AB56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56" s="24" t="str" cm="1">
        <f t="array" ref="AC56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56" s="24" t="str" cm="1">
        <f t="array" ref="AD56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56" s="24" t="str" cm="1">
        <f t="array" ref="AE56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56" s="24" t="str" cm="1">
        <f t="array" ref="AF56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56" s="24" t="str" cm="1">
        <f t="array" ref="AG56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56" s="24" t="str" cm="1">
        <f t="array" ref="AH56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56" s="24" t="str" cm="1">
        <f t="array" ref="AI56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56" s="24" t="str" cm="1">
        <f t="array" ref="AJ56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56" s="24" t="str" cm="1">
        <f t="array" ref="AK56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56" s="24" t="str" cm="1">
        <f t="array" ref="AL56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57" spans="1:38" x14ac:dyDescent="0.25">
      <c r="A57" s="8" t="str">
        <f t="shared" si="2"/>
        <v>Program 3</v>
      </c>
      <c r="B57" t="s">
        <v>224</v>
      </c>
      <c r="C57" t="s">
        <v>168</v>
      </c>
      <c r="D57" s="24" t="s">
        <v>10</v>
      </c>
      <c r="E57" s="24"/>
      <c r="F57" t="s">
        <v>137</v>
      </c>
      <c r="G57" t="s">
        <v>138</v>
      </c>
      <c r="H57" t="s">
        <v>69</v>
      </c>
      <c r="I57" s="29">
        <v>45888</v>
      </c>
      <c r="J57" s="29"/>
      <c r="K57" t="s">
        <v>171</v>
      </c>
      <c r="L57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25</v>
      </c>
      <c r="M57" s="25">
        <f>IF(PROGRAM3_STAFF[[#This Row],[Type]]="Employee",Reference!D$6,IF(OR(PROGRAM3_STAFF[[#This Row],[Type]]="Contractor",PROGRAM3_STAFF[[#This Row],[Type]]="SOW"),Reference!D$7,0))</f>
        <v>160</v>
      </c>
      <c r="N57" s="25">
        <f>IF(PROGRAM3_STAFF[[#This Row],[Type]]="Employee",Reference!E$6,IF(OR(PROGRAM3_STAFF[[#This Row],[Type]]="Contractor",PROGRAM3_STAFF[[#This Row],[Type]]="SOW"),Reference!E$7,0))</f>
        <v>152</v>
      </c>
      <c r="O57" s="25">
        <f>IF(PROGRAM3_STAFF[[#This Row],[Type]]="Employee",Reference!F$6,IF(OR(PROGRAM3_STAFF[[#This Row],[Type]]="Contractor",PROGRAM3_STAFF[[#This Row],[Type]]="SOW"),Reference!F$7,0))</f>
        <v>176</v>
      </c>
      <c r="P57" s="25">
        <f>IF(PROGRAM3_STAFF[[#This Row],[Type]]="Employee",Reference!G$6,IF(OR(PROGRAM3_STAFF[[#This Row],[Type]]="Contractor",PROGRAM3_STAFF[[#This Row],[Type]]="SOW"),Reference!G$7,0))</f>
        <v>176</v>
      </c>
      <c r="Q57" s="25">
        <f>IF(PROGRAM3_STAFF[[#This Row],[Type]]="Employee",Reference!H$6,IF(OR(PROGRAM3_STAFF[[#This Row],[Type]]="Contractor",PROGRAM3_STAFF[[#This Row],[Type]]="SOW"),Reference!H$7,0))</f>
        <v>160</v>
      </c>
      <c r="R57" s="25">
        <f>IF(PROGRAM3_STAFF[[#This Row],[Type]]="Employee",Reference!I$6,IF(OR(PROGRAM3_STAFF[[#This Row],[Type]]="Contractor",PROGRAM3_STAFF[[#This Row],[Type]]="SOW"),Reference!I$7,0))</f>
        <v>168</v>
      </c>
      <c r="S57" s="25">
        <f>IF(PROGRAM3_STAFF[[#This Row],[Type]]="Employee",Reference!J$6,IF(OR(PROGRAM3_STAFF[[#This Row],[Type]]="Contractor",PROGRAM3_STAFF[[#This Row],[Type]]="SOW"),Reference!J$7,0))</f>
        <v>176</v>
      </c>
      <c r="T57" s="25">
        <f>IF(PROGRAM3_STAFF[[#This Row],[Type]]="Employee",Reference!K$6,IF(OR(PROGRAM3_STAFF[[#This Row],[Type]]="Contractor",PROGRAM3_STAFF[[#This Row],[Type]]="SOW"),Reference!K$7,0))</f>
        <v>168</v>
      </c>
      <c r="U57" s="25">
        <f>IF(PROGRAM3_STAFF[[#This Row],[Type]]="Employee",Reference!L$6,IF(OR(PROGRAM3_STAFF[[#This Row],[Type]]="Contractor",PROGRAM3_STAFF[[#This Row],[Type]]="SOW"),Reference!L$7,0))</f>
        <v>168</v>
      </c>
      <c r="V57" s="25">
        <f>IF(PROGRAM3_STAFF[[#This Row],[Type]]="Employee",Reference!M$6,IF(OR(PROGRAM3_STAFF[[#This Row],[Type]]="Contractor",PROGRAM3_STAFF[[#This Row],[Type]]="SOW"),Reference!M$7,0))</f>
        <v>176</v>
      </c>
      <c r="W57" s="25">
        <f>IF(PROGRAM3_STAFF[[#This Row],[Type]]="Employee",Reference!N$6,IF(OR(PROGRAM3_STAFF[[#This Row],[Type]]="Contractor",PROGRAM3_STAFF[[#This Row],[Type]]="SOW"),Reference!N$7,0))</f>
        <v>160</v>
      </c>
      <c r="X57" s="25">
        <f>IF(PROGRAM3_STAFF[[#This Row],[Type]]="Employee",Reference!O$6,IF(OR(PROGRAM3_STAFF[[#This Row],[Type]]="Contractor",PROGRAM3_STAFF[[#This Row],[Type]]="SOW"),Reference!O$7,0))</f>
        <v>176</v>
      </c>
      <c r="Y57" s="129">
        <f>SUM(PROGRAM3_STAFF[[#This Row],[Jan-26]:[Dec-26]])</f>
        <v>2016</v>
      </c>
      <c r="Z57" s="7">
        <f>PROGRAM3_STAFF[[#This Row],[Rate]]*PROGRAM3_STAFF[[#This Row],[Total Hours]]</f>
        <v>50400</v>
      </c>
      <c r="AA57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57" s="24" t="str" cm="1">
        <f t="array" ref="AB57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57" s="24" t="str" cm="1">
        <f t="array" ref="AC57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57" s="24" t="str" cm="1">
        <f t="array" ref="AD57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57" s="24" t="str" cm="1">
        <f t="array" ref="AE57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57" s="24" t="str" cm="1">
        <f t="array" ref="AF57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57" s="24" t="str" cm="1">
        <f t="array" ref="AG57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57" s="24" t="str" cm="1">
        <f t="array" ref="AH57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57" s="24" t="str" cm="1">
        <f t="array" ref="AI57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57" s="24" t="str" cm="1">
        <f t="array" ref="AJ57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57" s="24" t="str" cm="1">
        <f t="array" ref="AK57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57" s="24" t="str" cm="1">
        <f t="array" ref="AL57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58" spans="1:38" x14ac:dyDescent="0.25">
      <c r="A58" s="8" t="str">
        <f t="shared" si="2"/>
        <v>Program 3</v>
      </c>
      <c r="B58" t="s">
        <v>246</v>
      </c>
      <c r="C58" t="s">
        <v>128</v>
      </c>
      <c r="D58" s="24" t="s">
        <v>8</v>
      </c>
      <c r="E58" s="24"/>
      <c r="F58" t="s">
        <v>152</v>
      </c>
      <c r="G58" t="s">
        <v>151</v>
      </c>
      <c r="H58" t="s">
        <v>68</v>
      </c>
      <c r="I58" s="29">
        <v>44354</v>
      </c>
      <c r="J58" s="29"/>
      <c r="K58"/>
      <c r="L58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95</v>
      </c>
      <c r="M58" s="25">
        <f>IF(PROGRAM3_STAFF[[#This Row],[Type]]="Employee",Reference!D$6,IF(OR(PROGRAM3_STAFF[[#This Row],[Type]]="Contractor",PROGRAM3_STAFF[[#This Row],[Type]]="SOW"),Reference!D$7,0))</f>
        <v>176</v>
      </c>
      <c r="N58" s="25">
        <f>IF(PROGRAM3_STAFF[[#This Row],[Type]]="Employee",Reference!E$6,IF(OR(PROGRAM3_STAFF[[#This Row],[Type]]="Contractor",PROGRAM3_STAFF[[#This Row],[Type]]="SOW"),Reference!E$7,0))</f>
        <v>160</v>
      </c>
      <c r="O58" s="25">
        <f>IF(PROGRAM3_STAFF[[#This Row],[Type]]="Employee",Reference!F$6,IF(OR(PROGRAM3_STAFF[[#This Row],[Type]]="Contractor",PROGRAM3_STAFF[[#This Row],[Type]]="SOW"),Reference!F$7,0))</f>
        <v>176</v>
      </c>
      <c r="P58" s="25">
        <f>IF(PROGRAM3_STAFF[[#This Row],[Type]]="Employee",Reference!G$6,IF(OR(PROGRAM3_STAFF[[#This Row],[Type]]="Contractor",PROGRAM3_STAFF[[#This Row],[Type]]="SOW"),Reference!G$7,0))</f>
        <v>176</v>
      </c>
      <c r="Q58" s="25">
        <f>IF(PROGRAM3_STAFF[[#This Row],[Type]]="Employee",Reference!H$6,IF(OR(PROGRAM3_STAFF[[#This Row],[Type]]="Contractor",PROGRAM3_STAFF[[#This Row],[Type]]="SOW"),Reference!H$7,0))</f>
        <v>168</v>
      </c>
      <c r="R58" s="25">
        <f>IF(PROGRAM3_STAFF[[#This Row],[Type]]="Employee",Reference!I$6,IF(OR(PROGRAM3_STAFF[[#This Row],[Type]]="Contractor",PROGRAM3_STAFF[[#This Row],[Type]]="SOW"),Reference!I$7,0))</f>
        <v>176</v>
      </c>
      <c r="S58" s="25">
        <f>IF(PROGRAM3_STAFF[[#This Row],[Type]]="Employee",Reference!J$6,IF(OR(PROGRAM3_STAFF[[#This Row],[Type]]="Contractor",PROGRAM3_STAFF[[#This Row],[Type]]="SOW"),Reference!J$7,0))</f>
        <v>184</v>
      </c>
      <c r="T58" s="25">
        <f>IF(PROGRAM3_STAFF[[#This Row],[Type]]="Employee",Reference!K$6,IF(OR(PROGRAM3_STAFF[[#This Row],[Type]]="Contractor",PROGRAM3_STAFF[[#This Row],[Type]]="SOW"),Reference!K$7,0))</f>
        <v>168</v>
      </c>
      <c r="U58" s="25">
        <f>IF(PROGRAM3_STAFF[[#This Row],[Type]]="Employee",Reference!L$6,IF(OR(PROGRAM3_STAFF[[#This Row],[Type]]="Contractor",PROGRAM3_STAFF[[#This Row],[Type]]="SOW"),Reference!L$7,0))</f>
        <v>176</v>
      </c>
      <c r="V58" s="25">
        <f>IF(PROGRAM3_STAFF[[#This Row],[Type]]="Employee",Reference!M$6,IF(OR(PROGRAM3_STAFF[[#This Row],[Type]]="Contractor",PROGRAM3_STAFF[[#This Row],[Type]]="SOW"),Reference!M$7,0))</f>
        <v>176</v>
      </c>
      <c r="W58" s="25">
        <f>IF(PROGRAM3_STAFF[[#This Row],[Type]]="Employee",Reference!N$6,IF(OR(PROGRAM3_STAFF[[#This Row],[Type]]="Contractor",PROGRAM3_STAFF[[#This Row],[Type]]="SOW"),Reference!N$7,0))</f>
        <v>168</v>
      </c>
      <c r="X58" s="25">
        <f>IF(PROGRAM3_STAFF[[#This Row],[Type]]="Employee",Reference!O$6,IF(OR(PROGRAM3_STAFF[[#This Row],[Type]]="Contractor",PROGRAM3_STAFF[[#This Row],[Type]]="SOW"),Reference!O$7,0))</f>
        <v>184</v>
      </c>
      <c r="Y58" s="129">
        <f>SUM(PROGRAM3_STAFF[[#This Row],[Jan-26]:[Dec-26]])</f>
        <v>2088</v>
      </c>
      <c r="Z58" s="7">
        <f>PROGRAM3_STAFF[[#This Row],[Rate]]*PROGRAM3_STAFF[[#This Row],[Total Hours]]</f>
        <v>198360</v>
      </c>
      <c r="AA58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58" s="24" t="str" cm="1">
        <f t="array" ref="AB58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58" s="24" t="str" cm="1">
        <f t="array" ref="AC58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58" s="24" t="str" cm="1">
        <f t="array" ref="AD58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58" s="24" t="str" cm="1">
        <f t="array" ref="AE58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58" s="24" t="str" cm="1">
        <f t="array" ref="AF58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58" s="24" t="str" cm="1">
        <f t="array" ref="AG58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58" s="24" t="str" cm="1">
        <f t="array" ref="AH58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58" s="24" t="str" cm="1">
        <f t="array" ref="AI58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58" s="24" t="str" cm="1">
        <f t="array" ref="AJ58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58" s="24" t="str" cm="1">
        <f t="array" ref="AK58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58" s="24" t="str" cm="1">
        <f t="array" ref="AL58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59" spans="1:38" x14ac:dyDescent="0.25">
      <c r="A59" s="8" t="str">
        <f t="shared" si="2"/>
        <v>Program 3</v>
      </c>
      <c r="B59" t="s">
        <v>228</v>
      </c>
      <c r="C59" t="s">
        <v>72</v>
      </c>
      <c r="D59" s="24" t="s">
        <v>8</v>
      </c>
      <c r="E59" s="24"/>
      <c r="F59" t="s">
        <v>155</v>
      </c>
      <c r="G59" t="s">
        <v>156</v>
      </c>
      <c r="H59" t="s">
        <v>68</v>
      </c>
      <c r="I59" s="29">
        <v>45453</v>
      </c>
      <c r="J59" s="29"/>
      <c r="K59" t="s">
        <v>172</v>
      </c>
      <c r="L59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95</v>
      </c>
      <c r="M59" s="25">
        <f>IF(PROGRAM3_STAFF[[#This Row],[Type]]="Employee",Reference!D$6,IF(OR(PROGRAM3_STAFF[[#This Row],[Type]]="Contractor",PROGRAM3_STAFF[[#This Row],[Type]]="SOW"),Reference!D$7,0))</f>
        <v>176</v>
      </c>
      <c r="N59" s="25">
        <f>IF(PROGRAM3_STAFF[[#This Row],[Type]]="Employee",Reference!E$6,IF(OR(PROGRAM3_STAFF[[#This Row],[Type]]="Contractor",PROGRAM3_STAFF[[#This Row],[Type]]="SOW"),Reference!E$7,0))</f>
        <v>160</v>
      </c>
      <c r="O59" s="25">
        <f>IF(PROGRAM3_STAFF[[#This Row],[Type]]="Employee",Reference!F$6,IF(OR(PROGRAM3_STAFF[[#This Row],[Type]]="Contractor",PROGRAM3_STAFF[[#This Row],[Type]]="SOW"),Reference!F$7,0))</f>
        <v>176</v>
      </c>
      <c r="P59" s="25">
        <f>IF(PROGRAM3_STAFF[[#This Row],[Type]]="Employee",Reference!G$6,IF(OR(PROGRAM3_STAFF[[#This Row],[Type]]="Contractor",PROGRAM3_STAFF[[#This Row],[Type]]="SOW"),Reference!G$7,0))</f>
        <v>176</v>
      </c>
      <c r="Q59" s="25">
        <f>IF(PROGRAM3_STAFF[[#This Row],[Type]]="Employee",Reference!H$6,IF(OR(PROGRAM3_STAFF[[#This Row],[Type]]="Contractor",PROGRAM3_STAFF[[#This Row],[Type]]="SOW"),Reference!H$7,0))</f>
        <v>168</v>
      </c>
      <c r="R59" s="25">
        <f>IF(PROGRAM3_STAFF[[#This Row],[Type]]="Employee",Reference!I$6,IF(OR(PROGRAM3_STAFF[[#This Row],[Type]]="Contractor",PROGRAM3_STAFF[[#This Row],[Type]]="SOW"),Reference!I$7,0))</f>
        <v>176</v>
      </c>
      <c r="S59" s="25">
        <f>IF(PROGRAM3_STAFF[[#This Row],[Type]]="Employee",Reference!J$6,IF(OR(PROGRAM3_STAFF[[#This Row],[Type]]="Contractor",PROGRAM3_STAFF[[#This Row],[Type]]="SOW"),Reference!J$7,0))</f>
        <v>184</v>
      </c>
      <c r="T59" s="25">
        <f>IF(PROGRAM3_STAFF[[#This Row],[Type]]="Employee",Reference!K$6,IF(OR(PROGRAM3_STAFF[[#This Row],[Type]]="Contractor",PROGRAM3_STAFF[[#This Row],[Type]]="SOW"),Reference!K$7,0))</f>
        <v>168</v>
      </c>
      <c r="U59" s="25">
        <f>IF(PROGRAM3_STAFF[[#This Row],[Type]]="Employee",Reference!L$6,IF(OR(PROGRAM3_STAFF[[#This Row],[Type]]="Contractor",PROGRAM3_STAFF[[#This Row],[Type]]="SOW"),Reference!L$7,0))</f>
        <v>176</v>
      </c>
      <c r="V59" s="25">
        <f>IF(PROGRAM3_STAFF[[#This Row],[Type]]="Employee",Reference!M$6,IF(OR(PROGRAM3_STAFF[[#This Row],[Type]]="Contractor",PROGRAM3_STAFF[[#This Row],[Type]]="SOW"),Reference!M$7,0))</f>
        <v>176</v>
      </c>
      <c r="W59" s="25">
        <f>IF(PROGRAM3_STAFF[[#This Row],[Type]]="Employee",Reference!N$6,IF(OR(PROGRAM3_STAFF[[#This Row],[Type]]="Contractor",PROGRAM3_STAFF[[#This Row],[Type]]="SOW"),Reference!N$7,0))</f>
        <v>168</v>
      </c>
      <c r="X59" s="25">
        <f>IF(PROGRAM3_STAFF[[#This Row],[Type]]="Employee",Reference!O$6,IF(OR(PROGRAM3_STAFF[[#This Row],[Type]]="Contractor",PROGRAM3_STAFF[[#This Row],[Type]]="SOW"),Reference!O$7,0))</f>
        <v>184</v>
      </c>
      <c r="Y59" s="129">
        <f>SUM(PROGRAM3_STAFF[[#This Row],[Jan-26]:[Dec-26]])</f>
        <v>2088</v>
      </c>
      <c r="Z59" s="7">
        <f>PROGRAM3_STAFF[[#This Row],[Rate]]*PROGRAM3_STAFF[[#This Row],[Total Hours]]</f>
        <v>198360</v>
      </c>
      <c r="AA59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59" s="24" t="str" cm="1">
        <f t="array" ref="AB59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59" s="24" t="str" cm="1">
        <f t="array" ref="AC59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59" s="24" t="str" cm="1">
        <f t="array" ref="AD59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59" s="24" t="str" cm="1">
        <f t="array" ref="AE59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59" s="24" t="str" cm="1">
        <f t="array" ref="AF59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59" s="24" t="str" cm="1">
        <f t="array" ref="AG59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59" s="24" t="str" cm="1">
        <f t="array" ref="AH59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59" s="24" t="str" cm="1">
        <f t="array" ref="AI59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59" s="24" t="str" cm="1">
        <f t="array" ref="AJ59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59" s="24" t="str" cm="1">
        <f t="array" ref="AK59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59" s="24" t="str" cm="1">
        <f t="array" ref="AL59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60" spans="1:38" x14ac:dyDescent="0.25">
      <c r="A60" s="8" t="str">
        <f t="shared" si="2"/>
        <v>Program 3</v>
      </c>
      <c r="B60" t="s">
        <v>225</v>
      </c>
      <c r="C60" t="s">
        <v>176</v>
      </c>
      <c r="D60" s="24" t="s">
        <v>8</v>
      </c>
      <c r="E60" s="24"/>
      <c r="F60" t="s">
        <v>140</v>
      </c>
      <c r="G60" t="s">
        <v>140</v>
      </c>
      <c r="H60" t="s">
        <v>70</v>
      </c>
      <c r="I60" s="29">
        <v>45888</v>
      </c>
      <c r="J60" s="29"/>
      <c r="K60"/>
      <c r="L60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35</v>
      </c>
      <c r="M60" s="25">
        <f>IF(PROGRAM3_STAFF[[#This Row],[Type]]="Employee",Reference!D$6,IF(OR(PROGRAM3_STAFF[[#This Row],[Type]]="Contractor",PROGRAM3_STAFF[[#This Row],[Type]]="SOW"),Reference!D$7,0))</f>
        <v>176</v>
      </c>
      <c r="N60" s="25">
        <f>IF(PROGRAM3_STAFF[[#This Row],[Type]]="Employee",Reference!E$6,IF(OR(PROGRAM3_STAFF[[#This Row],[Type]]="Contractor",PROGRAM3_STAFF[[#This Row],[Type]]="SOW"),Reference!E$7,0))</f>
        <v>160</v>
      </c>
      <c r="O60" s="25">
        <f>IF(PROGRAM3_STAFF[[#This Row],[Type]]="Employee",Reference!F$6,IF(OR(PROGRAM3_STAFF[[#This Row],[Type]]="Contractor",PROGRAM3_STAFF[[#This Row],[Type]]="SOW"),Reference!F$7,0))</f>
        <v>176</v>
      </c>
      <c r="P60" s="25">
        <f>IF(PROGRAM3_STAFF[[#This Row],[Type]]="Employee",Reference!G$6,IF(OR(PROGRAM3_STAFF[[#This Row],[Type]]="Contractor",PROGRAM3_STAFF[[#This Row],[Type]]="SOW"),Reference!G$7,0))</f>
        <v>176</v>
      </c>
      <c r="Q60" s="25">
        <f>IF(PROGRAM3_STAFF[[#This Row],[Type]]="Employee",Reference!H$6,IF(OR(PROGRAM3_STAFF[[#This Row],[Type]]="Contractor",PROGRAM3_STAFF[[#This Row],[Type]]="SOW"),Reference!H$7,0))</f>
        <v>168</v>
      </c>
      <c r="R60" s="25">
        <f>IF(PROGRAM3_STAFF[[#This Row],[Type]]="Employee",Reference!I$6,IF(OR(PROGRAM3_STAFF[[#This Row],[Type]]="Contractor",PROGRAM3_STAFF[[#This Row],[Type]]="SOW"),Reference!I$7,0))</f>
        <v>176</v>
      </c>
      <c r="S60" s="25">
        <f>IF(PROGRAM3_STAFF[[#This Row],[Type]]="Employee",Reference!J$6,IF(OR(PROGRAM3_STAFF[[#This Row],[Type]]="Contractor",PROGRAM3_STAFF[[#This Row],[Type]]="SOW"),Reference!J$7,0))</f>
        <v>184</v>
      </c>
      <c r="T60" s="25">
        <f>IF(PROGRAM3_STAFF[[#This Row],[Type]]="Employee",Reference!K$6,IF(OR(PROGRAM3_STAFF[[#This Row],[Type]]="Contractor",PROGRAM3_STAFF[[#This Row],[Type]]="SOW"),Reference!K$7,0))</f>
        <v>168</v>
      </c>
      <c r="U60" s="25">
        <f>IF(PROGRAM3_STAFF[[#This Row],[Type]]="Employee",Reference!L$6,IF(OR(PROGRAM3_STAFF[[#This Row],[Type]]="Contractor",PROGRAM3_STAFF[[#This Row],[Type]]="SOW"),Reference!L$7,0))</f>
        <v>176</v>
      </c>
      <c r="V60" s="25">
        <f>IF(PROGRAM3_STAFF[[#This Row],[Type]]="Employee",Reference!M$6,IF(OR(PROGRAM3_STAFF[[#This Row],[Type]]="Contractor",PROGRAM3_STAFF[[#This Row],[Type]]="SOW"),Reference!M$7,0))</f>
        <v>176</v>
      </c>
      <c r="W60" s="25">
        <f>IF(PROGRAM3_STAFF[[#This Row],[Type]]="Employee",Reference!N$6,IF(OR(PROGRAM3_STAFF[[#This Row],[Type]]="Contractor",PROGRAM3_STAFF[[#This Row],[Type]]="SOW"),Reference!N$7,0))</f>
        <v>168</v>
      </c>
      <c r="X60" s="25">
        <f>IF(PROGRAM3_STAFF[[#This Row],[Type]]="Employee",Reference!O$6,IF(OR(PROGRAM3_STAFF[[#This Row],[Type]]="Contractor",PROGRAM3_STAFF[[#This Row],[Type]]="SOW"),Reference!O$7,0))</f>
        <v>184</v>
      </c>
      <c r="Y60" s="129">
        <f>SUM(PROGRAM3_STAFF[[#This Row],[Jan-26]:[Dec-26]])</f>
        <v>2088</v>
      </c>
      <c r="Z60" s="7">
        <f>PROGRAM3_STAFF[[#This Row],[Rate]]*PROGRAM3_STAFF[[#This Row],[Total Hours]]</f>
        <v>73080</v>
      </c>
      <c r="AA60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60" s="24" t="str" cm="1">
        <f t="array" ref="AB60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60" s="24" t="str" cm="1">
        <f t="array" ref="AC60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60" s="24" t="str" cm="1">
        <f t="array" ref="AD60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60" s="24" t="str" cm="1">
        <f t="array" ref="AE60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60" s="24" t="str" cm="1">
        <f t="array" ref="AF60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60" s="24" t="str" cm="1">
        <f t="array" ref="AG60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60" s="24" t="str" cm="1">
        <f t="array" ref="AH60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60" s="24" t="str" cm="1">
        <f t="array" ref="AI60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60" s="24" t="str" cm="1">
        <f t="array" ref="AJ60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60" s="24" t="str" cm="1">
        <f t="array" ref="AK60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60" s="24" t="str" cm="1">
        <f t="array" ref="AL60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61" spans="1:38" x14ac:dyDescent="0.25">
      <c r="A61" s="8" t="str">
        <f t="shared" ref="A61:A92" si="3">$B$1</f>
        <v>Program 3</v>
      </c>
      <c r="B61" t="s">
        <v>239</v>
      </c>
      <c r="C61" t="s">
        <v>131</v>
      </c>
      <c r="D61" s="24" t="s">
        <v>8</v>
      </c>
      <c r="E61" s="24" t="s">
        <v>5</v>
      </c>
      <c r="F61" t="s">
        <v>144</v>
      </c>
      <c r="G61" t="s">
        <v>144</v>
      </c>
      <c r="H61" t="s">
        <v>68</v>
      </c>
      <c r="I61" s="30">
        <v>46083</v>
      </c>
      <c r="J61" s="29"/>
      <c r="K61"/>
      <c r="L61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95</v>
      </c>
      <c r="M61" s="25"/>
      <c r="N61" s="25"/>
      <c r="O61" s="25">
        <f>IF(PROGRAM3_STAFF[[#This Row],[Type]]="Employee",Reference!F$6,IF(OR(PROGRAM3_STAFF[[#This Row],[Type]]="Contractor",PROGRAM3_STAFF[[#This Row],[Type]]="SOW"),Reference!F$7,0))</f>
        <v>176</v>
      </c>
      <c r="P61" s="25">
        <f>IF(PROGRAM3_STAFF[[#This Row],[Type]]="Employee",Reference!G$6,IF(OR(PROGRAM3_STAFF[[#This Row],[Type]]="Contractor",PROGRAM3_STAFF[[#This Row],[Type]]="SOW"),Reference!G$7,0))</f>
        <v>176</v>
      </c>
      <c r="Q61" s="25">
        <f>IF(PROGRAM3_STAFF[[#This Row],[Type]]="Employee",Reference!H$6,IF(OR(PROGRAM3_STAFF[[#This Row],[Type]]="Contractor",PROGRAM3_STAFF[[#This Row],[Type]]="SOW"),Reference!H$7,0))</f>
        <v>168</v>
      </c>
      <c r="R61" s="25">
        <f>IF(PROGRAM3_STAFF[[#This Row],[Type]]="Employee",Reference!I$6,IF(OR(PROGRAM3_STAFF[[#This Row],[Type]]="Contractor",PROGRAM3_STAFF[[#This Row],[Type]]="SOW"),Reference!I$7,0))</f>
        <v>176</v>
      </c>
      <c r="S61" s="25">
        <f>IF(PROGRAM3_STAFF[[#This Row],[Type]]="Employee",Reference!J$6,IF(OR(PROGRAM3_STAFF[[#This Row],[Type]]="Contractor",PROGRAM3_STAFF[[#This Row],[Type]]="SOW"),Reference!J$7,0))</f>
        <v>184</v>
      </c>
      <c r="T61" s="25">
        <f>IF(PROGRAM3_STAFF[[#This Row],[Type]]="Employee",Reference!K$6,IF(OR(PROGRAM3_STAFF[[#This Row],[Type]]="Contractor",PROGRAM3_STAFF[[#This Row],[Type]]="SOW"),Reference!K$7,0))</f>
        <v>168</v>
      </c>
      <c r="U61" s="25">
        <f>IF(PROGRAM3_STAFF[[#This Row],[Type]]="Employee",Reference!L$6,IF(OR(PROGRAM3_STAFF[[#This Row],[Type]]="Contractor",PROGRAM3_STAFF[[#This Row],[Type]]="SOW"),Reference!L$7,0))</f>
        <v>176</v>
      </c>
      <c r="V61" s="25">
        <f>IF(PROGRAM3_STAFF[[#This Row],[Type]]="Employee",Reference!M$6,IF(OR(PROGRAM3_STAFF[[#This Row],[Type]]="Contractor",PROGRAM3_STAFF[[#This Row],[Type]]="SOW"),Reference!M$7,0))</f>
        <v>176</v>
      </c>
      <c r="W61" s="25">
        <f>IF(PROGRAM3_STAFF[[#This Row],[Type]]="Employee",Reference!N$6,IF(OR(PROGRAM3_STAFF[[#This Row],[Type]]="Contractor",PROGRAM3_STAFF[[#This Row],[Type]]="SOW"),Reference!N$7,0))</f>
        <v>168</v>
      </c>
      <c r="X61" s="25">
        <f>IF(PROGRAM3_STAFF[[#This Row],[Type]]="Employee",Reference!O$6,IF(OR(PROGRAM3_STAFF[[#This Row],[Type]]="Contractor",PROGRAM3_STAFF[[#This Row],[Type]]="SOW"),Reference!O$7,0))</f>
        <v>184</v>
      </c>
      <c r="Y61" s="129">
        <f>SUM(PROGRAM3_STAFF[[#This Row],[Jan-26]:[Dec-26]])</f>
        <v>1752</v>
      </c>
      <c r="Z61" s="7">
        <f>PROGRAM3_STAFF[[#This Row],[Rate]]*PROGRAM3_STAFF[[#This Row],[Total Hours]]</f>
        <v>166440</v>
      </c>
      <c r="AA61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61" s="24" t="str" cm="1">
        <f t="array" ref="AB61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61" s="24" t="str" cm="1">
        <f t="array" ref="AC61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>New Hire</v>
      </c>
      <c r="AD61" s="24" t="str" cm="1">
        <f t="array" ref="AD61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61" s="24" t="str" cm="1">
        <f t="array" ref="AE61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61" s="24" t="str" cm="1">
        <f t="array" ref="AF61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61" s="24" t="str" cm="1">
        <f t="array" ref="AG61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61" s="24" t="str" cm="1">
        <f t="array" ref="AH61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61" s="24" t="str" cm="1">
        <f t="array" ref="AI61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61" s="24" t="str" cm="1">
        <f t="array" ref="AJ61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61" s="24" t="str" cm="1">
        <f t="array" ref="AK61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61" s="24" t="str" cm="1">
        <f t="array" ref="AL61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62" spans="1:38" x14ac:dyDescent="0.25">
      <c r="A62" s="8" t="str">
        <f t="shared" si="3"/>
        <v>Program 3</v>
      </c>
      <c r="B62" t="s">
        <v>249</v>
      </c>
      <c r="C62" t="s">
        <v>130</v>
      </c>
      <c r="D62" s="24" t="s">
        <v>9</v>
      </c>
      <c r="E62" s="24"/>
      <c r="F62" t="s">
        <v>137</v>
      </c>
      <c r="G62" t="s">
        <v>138</v>
      </c>
      <c r="H62" t="s">
        <v>69</v>
      </c>
      <c r="I62" s="29">
        <v>39307</v>
      </c>
      <c r="J62" s="29"/>
      <c r="K62" t="s">
        <v>175</v>
      </c>
      <c r="L62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25</v>
      </c>
      <c r="M62" s="25">
        <f>IF(PROGRAM3_STAFF[[#This Row],[Type]]="Employee",Reference!D$6,IF(OR(PROGRAM3_STAFF[[#This Row],[Type]]="Contractor",PROGRAM3_STAFF[[#This Row],[Type]]="SOW"),Reference!D$7,0))</f>
        <v>160</v>
      </c>
      <c r="N62" s="25">
        <f>IF(PROGRAM3_STAFF[[#This Row],[Type]]="Employee",Reference!E$6,IF(OR(PROGRAM3_STAFF[[#This Row],[Type]]="Contractor",PROGRAM3_STAFF[[#This Row],[Type]]="SOW"),Reference!E$7,0))</f>
        <v>152</v>
      </c>
      <c r="O62" s="25">
        <f>IF(PROGRAM3_STAFF[[#This Row],[Type]]="Employee",Reference!F$6,IF(OR(PROGRAM3_STAFF[[#This Row],[Type]]="Contractor",PROGRAM3_STAFF[[#This Row],[Type]]="SOW"),Reference!F$7,0))</f>
        <v>176</v>
      </c>
      <c r="P62" s="25">
        <f>IF(PROGRAM3_STAFF[[#This Row],[Type]]="Employee",Reference!G$6,IF(OR(PROGRAM3_STAFF[[#This Row],[Type]]="Contractor",PROGRAM3_STAFF[[#This Row],[Type]]="SOW"),Reference!G$7,0))</f>
        <v>176</v>
      </c>
      <c r="Q62" s="25">
        <f>IF(PROGRAM3_STAFF[[#This Row],[Type]]="Employee",Reference!H$6,IF(OR(PROGRAM3_STAFF[[#This Row],[Type]]="Contractor",PROGRAM3_STAFF[[#This Row],[Type]]="SOW"),Reference!H$7,0))</f>
        <v>160</v>
      </c>
      <c r="R62" s="25">
        <f>IF(PROGRAM3_STAFF[[#This Row],[Type]]="Employee",Reference!I$6,IF(OR(PROGRAM3_STAFF[[#This Row],[Type]]="Contractor",PROGRAM3_STAFF[[#This Row],[Type]]="SOW"),Reference!I$7,0))</f>
        <v>168</v>
      </c>
      <c r="S62" s="25">
        <f>IF(PROGRAM3_STAFF[[#This Row],[Type]]="Employee",Reference!J$6,IF(OR(PROGRAM3_STAFF[[#This Row],[Type]]="Contractor",PROGRAM3_STAFF[[#This Row],[Type]]="SOW"),Reference!J$7,0))</f>
        <v>176</v>
      </c>
      <c r="T62" s="25">
        <f>IF(PROGRAM3_STAFF[[#This Row],[Type]]="Employee",Reference!K$6,IF(OR(PROGRAM3_STAFF[[#This Row],[Type]]="Contractor",PROGRAM3_STAFF[[#This Row],[Type]]="SOW"),Reference!K$7,0))</f>
        <v>168</v>
      </c>
      <c r="U62" s="25">
        <f>IF(PROGRAM3_STAFF[[#This Row],[Type]]="Employee",Reference!L$6,IF(OR(PROGRAM3_STAFF[[#This Row],[Type]]="Contractor",PROGRAM3_STAFF[[#This Row],[Type]]="SOW"),Reference!L$7,0))</f>
        <v>168</v>
      </c>
      <c r="V62" s="25">
        <f>IF(PROGRAM3_STAFF[[#This Row],[Type]]="Employee",Reference!M$6,IF(OR(PROGRAM3_STAFF[[#This Row],[Type]]="Contractor",PROGRAM3_STAFF[[#This Row],[Type]]="SOW"),Reference!M$7,0))</f>
        <v>176</v>
      </c>
      <c r="W62" s="25">
        <f>IF(PROGRAM3_STAFF[[#This Row],[Type]]="Employee",Reference!N$6,IF(OR(PROGRAM3_STAFF[[#This Row],[Type]]="Contractor",PROGRAM3_STAFF[[#This Row],[Type]]="SOW"),Reference!N$7,0))</f>
        <v>160</v>
      </c>
      <c r="X62" s="25">
        <f>IF(PROGRAM3_STAFF[[#This Row],[Type]]="Employee",Reference!O$6,IF(OR(PROGRAM3_STAFF[[#This Row],[Type]]="Contractor",PROGRAM3_STAFF[[#This Row],[Type]]="SOW"),Reference!O$7,0))</f>
        <v>176</v>
      </c>
      <c r="Y62" s="129">
        <f>SUM(PROGRAM3_STAFF[[#This Row],[Jan-26]:[Dec-26]])</f>
        <v>2016</v>
      </c>
      <c r="Z62" s="7">
        <f>PROGRAM3_STAFF[[#This Row],[Rate]]*PROGRAM3_STAFF[[#This Row],[Total Hours]]</f>
        <v>50400</v>
      </c>
      <c r="AA62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62" s="24" t="str" cm="1">
        <f t="array" ref="AB62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62" s="24" t="str" cm="1">
        <f t="array" ref="AC62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62" s="24" t="str" cm="1">
        <f t="array" ref="AD62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62" s="24" t="str" cm="1">
        <f t="array" ref="AE62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62" s="24" t="str" cm="1">
        <f t="array" ref="AF62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62" s="24" t="str" cm="1">
        <f t="array" ref="AG62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62" s="24" t="str" cm="1">
        <f t="array" ref="AH62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62" s="24" t="str" cm="1">
        <f t="array" ref="AI62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62" s="24" t="str" cm="1">
        <f t="array" ref="AJ62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62" s="24" t="str" cm="1">
        <f t="array" ref="AK62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62" s="24" t="str" cm="1">
        <f t="array" ref="AL62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63" spans="1:38" x14ac:dyDescent="0.25">
      <c r="A63" s="8" t="str">
        <f t="shared" si="3"/>
        <v>Program 3</v>
      </c>
      <c r="B63"/>
      <c r="C63"/>
      <c r="D63" s="24"/>
      <c r="E63" s="24"/>
      <c r="F63"/>
      <c r="G63"/>
      <c r="H63"/>
      <c r="I63" s="29"/>
      <c r="J63" s="29"/>
      <c r="K63"/>
      <c r="L63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63" s="25">
        <f>IF(PROGRAM3_STAFF[[#This Row],[Type]]="Employee",Reference!D$6,IF(OR(PROGRAM3_STAFF[[#This Row],[Type]]="Contractor",PROGRAM3_STAFF[[#This Row],[Type]]="SOW"),Reference!D$7,0))</f>
        <v>0</v>
      </c>
      <c r="N63" s="25">
        <f>IF(PROGRAM3_STAFF[[#This Row],[Type]]="Employee",Reference!E$6,IF(OR(PROGRAM3_STAFF[[#This Row],[Type]]="Contractor",PROGRAM3_STAFF[[#This Row],[Type]]="SOW"),Reference!E$7,0))</f>
        <v>0</v>
      </c>
      <c r="O63" s="25">
        <f>IF(PROGRAM3_STAFF[[#This Row],[Type]]="Employee",Reference!F$6,IF(OR(PROGRAM3_STAFF[[#This Row],[Type]]="Contractor",PROGRAM3_STAFF[[#This Row],[Type]]="SOW"),Reference!F$7,0))</f>
        <v>0</v>
      </c>
      <c r="P63" s="25">
        <f>IF(PROGRAM3_STAFF[[#This Row],[Type]]="Employee",Reference!G$6,IF(OR(PROGRAM3_STAFF[[#This Row],[Type]]="Contractor",PROGRAM3_STAFF[[#This Row],[Type]]="SOW"),Reference!G$7,0))</f>
        <v>0</v>
      </c>
      <c r="Q63" s="25">
        <f>IF(PROGRAM3_STAFF[[#This Row],[Type]]="Employee",Reference!H$6,IF(OR(PROGRAM3_STAFF[[#This Row],[Type]]="Contractor",PROGRAM3_STAFF[[#This Row],[Type]]="SOW"),Reference!H$7,0))</f>
        <v>0</v>
      </c>
      <c r="R63" s="25">
        <f>IF(PROGRAM3_STAFF[[#This Row],[Type]]="Employee",Reference!I$6,IF(OR(PROGRAM3_STAFF[[#This Row],[Type]]="Contractor",PROGRAM3_STAFF[[#This Row],[Type]]="SOW"),Reference!I$7,0))</f>
        <v>0</v>
      </c>
      <c r="S63" s="25">
        <f>IF(PROGRAM3_STAFF[[#This Row],[Type]]="Employee",Reference!J$6,IF(OR(PROGRAM3_STAFF[[#This Row],[Type]]="Contractor",PROGRAM3_STAFF[[#This Row],[Type]]="SOW"),Reference!J$7,0))</f>
        <v>0</v>
      </c>
      <c r="T63" s="25">
        <f>IF(PROGRAM3_STAFF[[#This Row],[Type]]="Employee",Reference!K$6,IF(OR(PROGRAM3_STAFF[[#This Row],[Type]]="Contractor",PROGRAM3_STAFF[[#This Row],[Type]]="SOW"),Reference!K$7,0))</f>
        <v>0</v>
      </c>
      <c r="U63" s="25">
        <f>IF(PROGRAM3_STAFF[[#This Row],[Type]]="Employee",Reference!L$6,IF(OR(PROGRAM3_STAFF[[#This Row],[Type]]="Contractor",PROGRAM3_STAFF[[#This Row],[Type]]="SOW"),Reference!L$7,0))</f>
        <v>0</v>
      </c>
      <c r="V63" s="25">
        <f>IF(PROGRAM3_STAFF[[#This Row],[Type]]="Employee",Reference!M$6,IF(OR(PROGRAM3_STAFF[[#This Row],[Type]]="Contractor",PROGRAM3_STAFF[[#This Row],[Type]]="SOW"),Reference!M$7,0))</f>
        <v>0</v>
      </c>
      <c r="W63" s="25">
        <f>IF(PROGRAM3_STAFF[[#This Row],[Type]]="Employee",Reference!N$6,IF(OR(PROGRAM3_STAFF[[#This Row],[Type]]="Contractor",PROGRAM3_STAFF[[#This Row],[Type]]="SOW"),Reference!N$7,0))</f>
        <v>0</v>
      </c>
      <c r="X63" s="25">
        <f>IF(PROGRAM3_STAFF[[#This Row],[Type]]="Employee",Reference!O$6,IF(OR(PROGRAM3_STAFF[[#This Row],[Type]]="Contractor",PROGRAM3_STAFF[[#This Row],[Type]]="SOW"),Reference!O$7,0))</f>
        <v>0</v>
      </c>
      <c r="Y63" s="129">
        <f>SUM(PROGRAM3_STAFF[[#This Row],[Jan-26]:[Dec-26]])</f>
        <v>0</v>
      </c>
      <c r="Z63" s="7">
        <f>PROGRAM3_STAFF[[#This Row],[Rate]]*PROGRAM3_STAFF[[#This Row],[Total Hours]]</f>
        <v>0</v>
      </c>
      <c r="AA63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63" s="24" t="str" cm="1">
        <f t="array" ref="AB63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63" s="24" t="str" cm="1">
        <f t="array" ref="AC63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63" s="24" t="str" cm="1">
        <f t="array" ref="AD63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63" s="24" t="str" cm="1">
        <f t="array" ref="AE63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63" s="24" t="str" cm="1">
        <f t="array" ref="AF63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63" s="24" t="str" cm="1">
        <f t="array" ref="AG63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63" s="24" t="str" cm="1">
        <f t="array" ref="AH63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63" s="24" t="str" cm="1">
        <f t="array" ref="AI63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63" s="24" t="str" cm="1">
        <f t="array" ref="AJ63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63" s="24" t="str" cm="1">
        <f t="array" ref="AK63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63" s="24" t="str" cm="1">
        <f t="array" ref="AL63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64" spans="1:38" x14ac:dyDescent="0.25">
      <c r="A64" s="8" t="str">
        <f t="shared" si="3"/>
        <v>Program 3</v>
      </c>
      <c r="B64"/>
      <c r="C64"/>
      <c r="D64" s="24"/>
      <c r="E64" s="24"/>
      <c r="F64"/>
      <c r="G64"/>
      <c r="H64"/>
      <c r="I64" s="29"/>
      <c r="J64" s="29"/>
      <c r="K64"/>
      <c r="L64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64" s="25">
        <f>IF(PROGRAM3_STAFF[[#This Row],[Type]]="Employee",Reference!D$6,IF(OR(PROGRAM3_STAFF[[#This Row],[Type]]="Contractor",PROGRAM3_STAFF[[#This Row],[Type]]="SOW"),Reference!D$7,0))</f>
        <v>0</v>
      </c>
      <c r="N64" s="25">
        <f>IF(PROGRAM3_STAFF[[#This Row],[Type]]="Employee",Reference!E$6,IF(OR(PROGRAM3_STAFF[[#This Row],[Type]]="Contractor",PROGRAM3_STAFF[[#This Row],[Type]]="SOW"),Reference!E$7,0))</f>
        <v>0</v>
      </c>
      <c r="O64" s="25">
        <f>IF(PROGRAM3_STAFF[[#This Row],[Type]]="Employee",Reference!F$6,IF(OR(PROGRAM3_STAFF[[#This Row],[Type]]="Contractor",PROGRAM3_STAFF[[#This Row],[Type]]="SOW"),Reference!F$7,0))</f>
        <v>0</v>
      </c>
      <c r="P64" s="25">
        <f>IF(PROGRAM3_STAFF[[#This Row],[Type]]="Employee",Reference!G$6,IF(OR(PROGRAM3_STAFF[[#This Row],[Type]]="Contractor",PROGRAM3_STAFF[[#This Row],[Type]]="SOW"),Reference!G$7,0))</f>
        <v>0</v>
      </c>
      <c r="Q64" s="25">
        <f>IF(PROGRAM3_STAFF[[#This Row],[Type]]="Employee",Reference!H$6,IF(OR(PROGRAM3_STAFF[[#This Row],[Type]]="Contractor",PROGRAM3_STAFF[[#This Row],[Type]]="SOW"),Reference!H$7,0))</f>
        <v>0</v>
      </c>
      <c r="R64" s="25">
        <f>IF(PROGRAM3_STAFF[[#This Row],[Type]]="Employee",Reference!I$6,IF(OR(PROGRAM3_STAFF[[#This Row],[Type]]="Contractor",PROGRAM3_STAFF[[#This Row],[Type]]="SOW"),Reference!I$7,0))</f>
        <v>0</v>
      </c>
      <c r="S64" s="25">
        <f>IF(PROGRAM3_STAFF[[#This Row],[Type]]="Employee",Reference!J$6,IF(OR(PROGRAM3_STAFF[[#This Row],[Type]]="Contractor",PROGRAM3_STAFF[[#This Row],[Type]]="SOW"),Reference!J$7,0))</f>
        <v>0</v>
      </c>
      <c r="T64" s="25">
        <f>IF(PROGRAM3_STAFF[[#This Row],[Type]]="Employee",Reference!K$6,IF(OR(PROGRAM3_STAFF[[#This Row],[Type]]="Contractor",PROGRAM3_STAFF[[#This Row],[Type]]="SOW"),Reference!K$7,0))</f>
        <v>0</v>
      </c>
      <c r="U64" s="25">
        <f>IF(PROGRAM3_STAFF[[#This Row],[Type]]="Employee",Reference!L$6,IF(OR(PROGRAM3_STAFF[[#This Row],[Type]]="Contractor",PROGRAM3_STAFF[[#This Row],[Type]]="SOW"),Reference!L$7,0))</f>
        <v>0</v>
      </c>
      <c r="V64" s="25">
        <f>IF(PROGRAM3_STAFF[[#This Row],[Type]]="Employee",Reference!M$6,IF(OR(PROGRAM3_STAFF[[#This Row],[Type]]="Contractor",PROGRAM3_STAFF[[#This Row],[Type]]="SOW"),Reference!M$7,0))</f>
        <v>0</v>
      </c>
      <c r="W64" s="25">
        <f>IF(PROGRAM3_STAFF[[#This Row],[Type]]="Employee",Reference!N$6,IF(OR(PROGRAM3_STAFF[[#This Row],[Type]]="Contractor",PROGRAM3_STAFF[[#This Row],[Type]]="SOW"),Reference!N$7,0))</f>
        <v>0</v>
      </c>
      <c r="X64" s="25">
        <f>IF(PROGRAM3_STAFF[[#This Row],[Type]]="Employee",Reference!O$6,IF(OR(PROGRAM3_STAFF[[#This Row],[Type]]="Contractor",PROGRAM3_STAFF[[#This Row],[Type]]="SOW"),Reference!O$7,0))</f>
        <v>0</v>
      </c>
      <c r="Y64" s="129">
        <f>SUM(PROGRAM3_STAFF[[#This Row],[Jan-26]:[Dec-26]])</f>
        <v>0</v>
      </c>
      <c r="Z64" s="7">
        <f>PROGRAM3_STAFF[[#This Row],[Rate]]*PROGRAM3_STAFF[[#This Row],[Total Hours]]</f>
        <v>0</v>
      </c>
      <c r="AA64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64" s="24" t="str" cm="1">
        <f t="array" ref="AB64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64" s="24" t="str" cm="1">
        <f t="array" ref="AC64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64" s="24" t="str" cm="1">
        <f t="array" ref="AD64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64" s="24" t="str" cm="1">
        <f t="array" ref="AE64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64" s="24" t="str" cm="1">
        <f t="array" ref="AF64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64" s="24" t="str" cm="1">
        <f t="array" ref="AG64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64" s="24" t="str" cm="1">
        <f t="array" ref="AH64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64" s="24" t="str" cm="1">
        <f t="array" ref="AI64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64" s="24" t="str" cm="1">
        <f t="array" ref="AJ64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64" s="24" t="str" cm="1">
        <f t="array" ref="AK64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64" s="24" t="str" cm="1">
        <f t="array" ref="AL64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65" spans="1:38" x14ac:dyDescent="0.25">
      <c r="A65" s="8" t="str">
        <f t="shared" si="3"/>
        <v>Program 3</v>
      </c>
      <c r="B65"/>
      <c r="C65"/>
      <c r="D65" s="24"/>
      <c r="E65" s="24"/>
      <c r="F65"/>
      <c r="G65"/>
      <c r="H65"/>
      <c r="I65" s="29"/>
      <c r="J65" s="29"/>
      <c r="K65"/>
      <c r="L65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65" s="25">
        <f>IF(PROGRAM3_STAFF[[#This Row],[Type]]="Employee",Reference!D$6,IF(OR(PROGRAM3_STAFF[[#This Row],[Type]]="Contractor",PROGRAM3_STAFF[[#This Row],[Type]]="SOW"),Reference!D$7,0))</f>
        <v>0</v>
      </c>
      <c r="N65" s="25">
        <f>IF(PROGRAM3_STAFF[[#This Row],[Type]]="Employee",Reference!E$6,IF(OR(PROGRAM3_STAFF[[#This Row],[Type]]="Contractor",PROGRAM3_STAFF[[#This Row],[Type]]="SOW"),Reference!E$7,0))</f>
        <v>0</v>
      </c>
      <c r="O65" s="25">
        <f>IF(PROGRAM3_STAFF[[#This Row],[Type]]="Employee",Reference!F$6,IF(OR(PROGRAM3_STAFF[[#This Row],[Type]]="Contractor",PROGRAM3_STAFF[[#This Row],[Type]]="SOW"),Reference!F$7,0))</f>
        <v>0</v>
      </c>
      <c r="P65" s="25">
        <f>IF(PROGRAM3_STAFF[[#This Row],[Type]]="Employee",Reference!G$6,IF(OR(PROGRAM3_STAFF[[#This Row],[Type]]="Contractor",PROGRAM3_STAFF[[#This Row],[Type]]="SOW"),Reference!G$7,0))</f>
        <v>0</v>
      </c>
      <c r="Q65" s="25">
        <f>IF(PROGRAM3_STAFF[[#This Row],[Type]]="Employee",Reference!H$6,IF(OR(PROGRAM3_STAFF[[#This Row],[Type]]="Contractor",PROGRAM3_STAFF[[#This Row],[Type]]="SOW"),Reference!H$7,0))</f>
        <v>0</v>
      </c>
      <c r="R65" s="25">
        <f>IF(PROGRAM3_STAFF[[#This Row],[Type]]="Employee",Reference!I$6,IF(OR(PROGRAM3_STAFF[[#This Row],[Type]]="Contractor",PROGRAM3_STAFF[[#This Row],[Type]]="SOW"),Reference!I$7,0))</f>
        <v>0</v>
      </c>
      <c r="S65" s="25">
        <f>IF(PROGRAM3_STAFF[[#This Row],[Type]]="Employee",Reference!J$6,IF(OR(PROGRAM3_STAFF[[#This Row],[Type]]="Contractor",PROGRAM3_STAFF[[#This Row],[Type]]="SOW"),Reference!J$7,0))</f>
        <v>0</v>
      </c>
      <c r="T65" s="25">
        <f>IF(PROGRAM3_STAFF[[#This Row],[Type]]="Employee",Reference!K$6,IF(OR(PROGRAM3_STAFF[[#This Row],[Type]]="Contractor",PROGRAM3_STAFF[[#This Row],[Type]]="SOW"),Reference!K$7,0))</f>
        <v>0</v>
      </c>
      <c r="U65" s="25">
        <f>IF(PROGRAM3_STAFF[[#This Row],[Type]]="Employee",Reference!L$6,IF(OR(PROGRAM3_STAFF[[#This Row],[Type]]="Contractor",PROGRAM3_STAFF[[#This Row],[Type]]="SOW"),Reference!L$7,0))</f>
        <v>0</v>
      </c>
      <c r="V65" s="25">
        <f>IF(PROGRAM3_STAFF[[#This Row],[Type]]="Employee",Reference!M$6,IF(OR(PROGRAM3_STAFF[[#This Row],[Type]]="Contractor",PROGRAM3_STAFF[[#This Row],[Type]]="SOW"),Reference!M$7,0))</f>
        <v>0</v>
      </c>
      <c r="W65" s="25">
        <f>IF(PROGRAM3_STAFF[[#This Row],[Type]]="Employee",Reference!N$6,IF(OR(PROGRAM3_STAFF[[#This Row],[Type]]="Contractor",PROGRAM3_STAFF[[#This Row],[Type]]="SOW"),Reference!N$7,0))</f>
        <v>0</v>
      </c>
      <c r="X65" s="25">
        <f>IF(PROGRAM3_STAFF[[#This Row],[Type]]="Employee",Reference!O$6,IF(OR(PROGRAM3_STAFF[[#This Row],[Type]]="Contractor",PROGRAM3_STAFF[[#This Row],[Type]]="SOW"),Reference!O$7,0))</f>
        <v>0</v>
      </c>
      <c r="Y65" s="129">
        <f>SUM(PROGRAM3_STAFF[[#This Row],[Jan-26]:[Dec-26]])</f>
        <v>0</v>
      </c>
      <c r="Z65" s="7">
        <f>PROGRAM3_STAFF[[#This Row],[Rate]]*PROGRAM3_STAFF[[#This Row],[Total Hours]]</f>
        <v>0</v>
      </c>
      <c r="AA65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65" s="24" t="str" cm="1">
        <f t="array" ref="AB65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65" s="24" t="str" cm="1">
        <f t="array" ref="AC65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65" s="24" t="str" cm="1">
        <f t="array" ref="AD65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65" s="24" t="str" cm="1">
        <f t="array" ref="AE65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65" s="24" t="str" cm="1">
        <f t="array" ref="AF65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65" s="24" t="str" cm="1">
        <f t="array" ref="AG65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65" s="24" t="str" cm="1">
        <f t="array" ref="AH65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65" s="24" t="str" cm="1">
        <f t="array" ref="AI65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65" s="24" t="str" cm="1">
        <f t="array" ref="AJ65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65" s="24" t="str" cm="1">
        <f t="array" ref="AK65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65" s="24" t="str" cm="1">
        <f t="array" ref="AL65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66" spans="1:38" x14ac:dyDescent="0.25">
      <c r="A66" s="8" t="str">
        <f t="shared" si="3"/>
        <v>Program 3</v>
      </c>
      <c r="B66"/>
      <c r="C66"/>
      <c r="D66" s="24"/>
      <c r="E66" s="24"/>
      <c r="F66"/>
      <c r="G66"/>
      <c r="H66"/>
      <c r="I66" s="30"/>
      <c r="J66" s="29"/>
      <c r="K66"/>
      <c r="L66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66" s="25">
        <f>IF(PROGRAM3_STAFF[[#This Row],[Type]]="Employee",Reference!D$6,IF(OR(PROGRAM3_STAFF[[#This Row],[Type]]="Contractor",PROGRAM3_STAFF[[#This Row],[Type]]="SOW"),Reference!D$7,0))</f>
        <v>0</v>
      </c>
      <c r="N66" s="25">
        <f>IF(PROGRAM3_STAFF[[#This Row],[Type]]="Employee",Reference!E$6,IF(OR(PROGRAM3_STAFF[[#This Row],[Type]]="Contractor",PROGRAM3_STAFF[[#This Row],[Type]]="SOW"),Reference!E$7,0))</f>
        <v>0</v>
      </c>
      <c r="O66" s="25">
        <f>IF(PROGRAM3_STAFF[[#This Row],[Type]]="Employee",Reference!F$6,IF(OR(PROGRAM3_STAFF[[#This Row],[Type]]="Contractor",PROGRAM3_STAFF[[#This Row],[Type]]="SOW"),Reference!F$7,0))</f>
        <v>0</v>
      </c>
      <c r="P66" s="25">
        <f>IF(PROGRAM3_STAFF[[#This Row],[Type]]="Employee",Reference!G$6,IF(OR(PROGRAM3_STAFF[[#This Row],[Type]]="Contractor",PROGRAM3_STAFF[[#This Row],[Type]]="SOW"),Reference!G$7,0))</f>
        <v>0</v>
      </c>
      <c r="Q66" s="25">
        <f>IF(PROGRAM3_STAFF[[#This Row],[Type]]="Employee",Reference!H$6,IF(OR(PROGRAM3_STAFF[[#This Row],[Type]]="Contractor",PROGRAM3_STAFF[[#This Row],[Type]]="SOW"),Reference!H$7,0))</f>
        <v>0</v>
      </c>
      <c r="R66" s="25">
        <f>IF(PROGRAM3_STAFF[[#This Row],[Type]]="Employee",Reference!I$6,IF(OR(PROGRAM3_STAFF[[#This Row],[Type]]="Contractor",PROGRAM3_STAFF[[#This Row],[Type]]="SOW"),Reference!I$7,0))</f>
        <v>0</v>
      </c>
      <c r="S66" s="25">
        <f>IF(PROGRAM3_STAFF[[#This Row],[Type]]="Employee",Reference!J$6,IF(OR(PROGRAM3_STAFF[[#This Row],[Type]]="Contractor",PROGRAM3_STAFF[[#This Row],[Type]]="SOW"),Reference!J$7,0))</f>
        <v>0</v>
      </c>
      <c r="T66" s="25">
        <f>IF(PROGRAM3_STAFF[[#This Row],[Type]]="Employee",Reference!K$6,IF(OR(PROGRAM3_STAFF[[#This Row],[Type]]="Contractor",PROGRAM3_STAFF[[#This Row],[Type]]="SOW"),Reference!K$7,0))</f>
        <v>0</v>
      </c>
      <c r="U66" s="25">
        <f>IF(PROGRAM3_STAFF[[#This Row],[Type]]="Employee",Reference!L$6,IF(OR(PROGRAM3_STAFF[[#This Row],[Type]]="Contractor",PROGRAM3_STAFF[[#This Row],[Type]]="SOW"),Reference!L$7,0))</f>
        <v>0</v>
      </c>
      <c r="V66" s="25">
        <f>IF(PROGRAM3_STAFF[[#This Row],[Type]]="Employee",Reference!M$6,IF(OR(PROGRAM3_STAFF[[#This Row],[Type]]="Contractor",PROGRAM3_STAFF[[#This Row],[Type]]="SOW"),Reference!M$7,0))</f>
        <v>0</v>
      </c>
      <c r="W66" s="25">
        <f>IF(PROGRAM3_STAFF[[#This Row],[Type]]="Employee",Reference!N$6,IF(OR(PROGRAM3_STAFF[[#This Row],[Type]]="Contractor",PROGRAM3_STAFF[[#This Row],[Type]]="SOW"),Reference!N$7,0))</f>
        <v>0</v>
      </c>
      <c r="X66" s="25">
        <f>IF(PROGRAM3_STAFF[[#This Row],[Type]]="Employee",Reference!O$6,IF(OR(PROGRAM3_STAFF[[#This Row],[Type]]="Contractor",PROGRAM3_STAFF[[#This Row],[Type]]="SOW"),Reference!O$7,0))</f>
        <v>0</v>
      </c>
      <c r="Y66" s="129">
        <f>SUM(PROGRAM3_STAFF[[#This Row],[Jan-26]:[Dec-26]])</f>
        <v>0</v>
      </c>
      <c r="Z66" s="7">
        <f>PROGRAM3_STAFF[[#This Row],[Rate]]*PROGRAM3_STAFF[[#This Row],[Total Hours]]</f>
        <v>0</v>
      </c>
      <c r="AA66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66" s="24" t="str" cm="1">
        <f t="array" ref="AB66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66" s="24" t="str" cm="1">
        <f t="array" ref="AC66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66" s="24" t="str" cm="1">
        <f t="array" ref="AD66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66" s="24" t="str" cm="1">
        <f t="array" ref="AE66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66" s="24" t="str" cm="1">
        <f t="array" ref="AF66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66" s="24" t="str" cm="1">
        <f t="array" ref="AG66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66" s="24" t="str" cm="1">
        <f t="array" ref="AH66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66" s="24" t="str" cm="1">
        <f t="array" ref="AI66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66" s="24" t="str" cm="1">
        <f t="array" ref="AJ66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66" s="24" t="str" cm="1">
        <f t="array" ref="AK66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66" s="24" t="str" cm="1">
        <f t="array" ref="AL66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67" spans="1:38" x14ac:dyDescent="0.25">
      <c r="A67" s="8" t="str">
        <f t="shared" si="3"/>
        <v>Program 3</v>
      </c>
      <c r="B67"/>
      <c r="C67"/>
      <c r="D67" s="24"/>
      <c r="E67" s="24"/>
      <c r="F67"/>
      <c r="G67"/>
      <c r="H67"/>
      <c r="I67" s="30"/>
      <c r="J67" s="29"/>
      <c r="K67"/>
      <c r="L67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67" s="25">
        <f>IF(PROGRAM3_STAFF[[#This Row],[Type]]="Employee",Reference!D$6,IF(OR(PROGRAM3_STAFF[[#This Row],[Type]]="Contractor",PROGRAM3_STAFF[[#This Row],[Type]]="SOW"),Reference!D$7,0))</f>
        <v>0</v>
      </c>
      <c r="N67" s="25">
        <f>IF(PROGRAM3_STAFF[[#This Row],[Type]]="Employee",Reference!E$6,IF(OR(PROGRAM3_STAFF[[#This Row],[Type]]="Contractor",PROGRAM3_STAFF[[#This Row],[Type]]="SOW"),Reference!E$7,0))</f>
        <v>0</v>
      </c>
      <c r="O67" s="25">
        <f>IF(PROGRAM3_STAFF[[#This Row],[Type]]="Employee",Reference!F$6,IF(OR(PROGRAM3_STAFF[[#This Row],[Type]]="Contractor",PROGRAM3_STAFF[[#This Row],[Type]]="SOW"),Reference!F$7,0))</f>
        <v>0</v>
      </c>
      <c r="P67" s="25">
        <f>IF(PROGRAM3_STAFF[[#This Row],[Type]]="Employee",Reference!G$6,IF(OR(PROGRAM3_STAFF[[#This Row],[Type]]="Contractor",PROGRAM3_STAFF[[#This Row],[Type]]="SOW"),Reference!G$7,0))</f>
        <v>0</v>
      </c>
      <c r="Q67" s="25">
        <f>IF(PROGRAM3_STAFF[[#This Row],[Type]]="Employee",Reference!H$6,IF(OR(PROGRAM3_STAFF[[#This Row],[Type]]="Contractor",PROGRAM3_STAFF[[#This Row],[Type]]="SOW"),Reference!H$7,0))</f>
        <v>0</v>
      </c>
      <c r="R67" s="25">
        <f>IF(PROGRAM3_STAFF[[#This Row],[Type]]="Employee",Reference!I$6,IF(OR(PROGRAM3_STAFF[[#This Row],[Type]]="Contractor",PROGRAM3_STAFF[[#This Row],[Type]]="SOW"),Reference!I$7,0))</f>
        <v>0</v>
      </c>
      <c r="S67" s="25">
        <f>IF(PROGRAM3_STAFF[[#This Row],[Type]]="Employee",Reference!J$6,IF(OR(PROGRAM3_STAFF[[#This Row],[Type]]="Contractor",PROGRAM3_STAFF[[#This Row],[Type]]="SOW"),Reference!J$7,0))</f>
        <v>0</v>
      </c>
      <c r="T67" s="25">
        <f>IF(PROGRAM3_STAFF[[#This Row],[Type]]="Employee",Reference!K$6,IF(OR(PROGRAM3_STAFF[[#This Row],[Type]]="Contractor",PROGRAM3_STAFF[[#This Row],[Type]]="SOW"),Reference!K$7,0))</f>
        <v>0</v>
      </c>
      <c r="U67" s="25">
        <f>IF(PROGRAM3_STAFF[[#This Row],[Type]]="Employee",Reference!L$6,IF(OR(PROGRAM3_STAFF[[#This Row],[Type]]="Contractor",PROGRAM3_STAFF[[#This Row],[Type]]="SOW"),Reference!L$7,0))</f>
        <v>0</v>
      </c>
      <c r="V67" s="25">
        <f>IF(PROGRAM3_STAFF[[#This Row],[Type]]="Employee",Reference!M$6,IF(OR(PROGRAM3_STAFF[[#This Row],[Type]]="Contractor",PROGRAM3_STAFF[[#This Row],[Type]]="SOW"),Reference!M$7,0))</f>
        <v>0</v>
      </c>
      <c r="W67" s="25">
        <f>IF(PROGRAM3_STAFF[[#This Row],[Type]]="Employee",Reference!N$6,IF(OR(PROGRAM3_STAFF[[#This Row],[Type]]="Contractor",PROGRAM3_STAFF[[#This Row],[Type]]="SOW"),Reference!N$7,0))</f>
        <v>0</v>
      </c>
      <c r="X67" s="25">
        <f>IF(PROGRAM3_STAFF[[#This Row],[Type]]="Employee",Reference!O$6,IF(OR(PROGRAM3_STAFF[[#This Row],[Type]]="Contractor",PROGRAM3_STAFF[[#This Row],[Type]]="SOW"),Reference!O$7,0))</f>
        <v>0</v>
      </c>
      <c r="Y67" s="129">
        <f>SUM(PROGRAM3_STAFF[[#This Row],[Jan-26]:[Dec-26]])</f>
        <v>0</v>
      </c>
      <c r="Z67" s="7">
        <f>PROGRAM3_STAFF[[#This Row],[Rate]]*PROGRAM3_STAFF[[#This Row],[Total Hours]]</f>
        <v>0</v>
      </c>
      <c r="AA67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67" s="24" t="str" cm="1">
        <f t="array" ref="AB67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67" s="24" t="str" cm="1">
        <f t="array" ref="AC67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67" s="24" t="str" cm="1">
        <f t="array" ref="AD67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67" s="24" t="str" cm="1">
        <f t="array" ref="AE67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67" s="24" t="str" cm="1">
        <f t="array" ref="AF67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67" s="24" t="str" cm="1">
        <f t="array" ref="AG67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67" s="24" t="str" cm="1">
        <f t="array" ref="AH67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67" s="24" t="str" cm="1">
        <f t="array" ref="AI67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67" s="24" t="str" cm="1">
        <f t="array" ref="AJ67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67" s="24" t="str" cm="1">
        <f t="array" ref="AK67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67" s="24" t="str" cm="1">
        <f t="array" ref="AL67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68" spans="1:38" x14ac:dyDescent="0.25">
      <c r="A68" s="8" t="str">
        <f t="shared" si="3"/>
        <v>Program 3</v>
      </c>
      <c r="B68"/>
      <c r="C68"/>
      <c r="D68" s="24"/>
      <c r="E68" s="24"/>
      <c r="F68"/>
      <c r="G68"/>
      <c r="H68"/>
      <c r="I68" s="30"/>
      <c r="J68" s="29"/>
      <c r="K68"/>
      <c r="L68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68" s="25">
        <f>IF(PROGRAM3_STAFF[[#This Row],[Type]]="Employee",Reference!D$6,IF(OR(PROGRAM3_STAFF[[#This Row],[Type]]="Contractor",PROGRAM3_STAFF[[#This Row],[Type]]="SOW"),Reference!D$7,0))</f>
        <v>0</v>
      </c>
      <c r="N68" s="25">
        <f>IF(PROGRAM3_STAFF[[#This Row],[Type]]="Employee",Reference!E$6,IF(OR(PROGRAM3_STAFF[[#This Row],[Type]]="Contractor",PROGRAM3_STAFF[[#This Row],[Type]]="SOW"),Reference!E$7,0))</f>
        <v>0</v>
      </c>
      <c r="O68" s="25">
        <f>IF(PROGRAM3_STAFF[[#This Row],[Type]]="Employee",Reference!F$6,IF(OR(PROGRAM3_STAFF[[#This Row],[Type]]="Contractor",PROGRAM3_STAFF[[#This Row],[Type]]="SOW"),Reference!F$7,0))</f>
        <v>0</v>
      </c>
      <c r="P68" s="25">
        <f>IF(PROGRAM3_STAFF[[#This Row],[Type]]="Employee",Reference!G$6,IF(OR(PROGRAM3_STAFF[[#This Row],[Type]]="Contractor",PROGRAM3_STAFF[[#This Row],[Type]]="SOW"),Reference!G$7,0))</f>
        <v>0</v>
      </c>
      <c r="Q68" s="25">
        <f>IF(PROGRAM3_STAFF[[#This Row],[Type]]="Employee",Reference!H$6,IF(OR(PROGRAM3_STAFF[[#This Row],[Type]]="Contractor",PROGRAM3_STAFF[[#This Row],[Type]]="SOW"),Reference!H$7,0))</f>
        <v>0</v>
      </c>
      <c r="R68" s="25">
        <f>IF(PROGRAM3_STAFF[[#This Row],[Type]]="Employee",Reference!I$6,IF(OR(PROGRAM3_STAFF[[#This Row],[Type]]="Contractor",PROGRAM3_STAFF[[#This Row],[Type]]="SOW"),Reference!I$7,0))</f>
        <v>0</v>
      </c>
      <c r="S68" s="25">
        <f>IF(PROGRAM3_STAFF[[#This Row],[Type]]="Employee",Reference!J$6,IF(OR(PROGRAM3_STAFF[[#This Row],[Type]]="Contractor",PROGRAM3_STAFF[[#This Row],[Type]]="SOW"),Reference!J$7,0))</f>
        <v>0</v>
      </c>
      <c r="T68" s="25">
        <f>IF(PROGRAM3_STAFF[[#This Row],[Type]]="Employee",Reference!K$6,IF(OR(PROGRAM3_STAFF[[#This Row],[Type]]="Contractor",PROGRAM3_STAFF[[#This Row],[Type]]="SOW"),Reference!K$7,0))</f>
        <v>0</v>
      </c>
      <c r="U68" s="25">
        <f>IF(PROGRAM3_STAFF[[#This Row],[Type]]="Employee",Reference!L$6,IF(OR(PROGRAM3_STAFF[[#This Row],[Type]]="Contractor",PROGRAM3_STAFF[[#This Row],[Type]]="SOW"),Reference!L$7,0))</f>
        <v>0</v>
      </c>
      <c r="V68" s="25">
        <f>IF(PROGRAM3_STAFF[[#This Row],[Type]]="Employee",Reference!M$6,IF(OR(PROGRAM3_STAFF[[#This Row],[Type]]="Contractor",PROGRAM3_STAFF[[#This Row],[Type]]="SOW"),Reference!M$7,0))</f>
        <v>0</v>
      </c>
      <c r="W68" s="25">
        <f>IF(PROGRAM3_STAFF[[#This Row],[Type]]="Employee",Reference!N$6,IF(OR(PROGRAM3_STAFF[[#This Row],[Type]]="Contractor",PROGRAM3_STAFF[[#This Row],[Type]]="SOW"),Reference!N$7,0))</f>
        <v>0</v>
      </c>
      <c r="X68" s="25">
        <f>IF(PROGRAM3_STAFF[[#This Row],[Type]]="Employee",Reference!O$6,IF(OR(PROGRAM3_STAFF[[#This Row],[Type]]="Contractor",PROGRAM3_STAFF[[#This Row],[Type]]="SOW"),Reference!O$7,0))</f>
        <v>0</v>
      </c>
      <c r="Y68" s="129">
        <f>SUM(PROGRAM3_STAFF[[#This Row],[Jan-26]:[Dec-26]])</f>
        <v>0</v>
      </c>
      <c r="Z68" s="7">
        <f>PROGRAM3_STAFF[[#This Row],[Rate]]*PROGRAM3_STAFF[[#This Row],[Total Hours]]</f>
        <v>0</v>
      </c>
      <c r="AA68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68" s="24" t="str" cm="1">
        <f t="array" ref="AB68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68" s="24" t="str" cm="1">
        <f t="array" ref="AC68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68" s="24" t="str" cm="1">
        <f t="array" ref="AD68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68" s="24" t="str" cm="1">
        <f t="array" ref="AE68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68" s="24" t="str" cm="1">
        <f t="array" ref="AF68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68" s="24" t="str" cm="1">
        <f t="array" ref="AG68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68" s="24" t="str" cm="1">
        <f t="array" ref="AH68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68" s="24" t="str" cm="1">
        <f t="array" ref="AI68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68" s="24" t="str" cm="1">
        <f t="array" ref="AJ68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68" s="24" t="str" cm="1">
        <f t="array" ref="AK68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68" s="24" t="str" cm="1">
        <f t="array" ref="AL68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69" spans="1:38" x14ac:dyDescent="0.25">
      <c r="A69" s="8" t="str">
        <f t="shared" si="3"/>
        <v>Program 3</v>
      </c>
      <c r="B69"/>
      <c r="C69"/>
      <c r="D69" s="24"/>
      <c r="E69" s="24"/>
      <c r="F69"/>
      <c r="G69"/>
      <c r="H69"/>
      <c r="I69" s="30"/>
      <c r="J69" s="29"/>
      <c r="K69"/>
      <c r="L69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69" s="25">
        <f>IF(PROGRAM3_STAFF[[#This Row],[Type]]="Employee",Reference!D$6,IF(OR(PROGRAM3_STAFF[[#This Row],[Type]]="Contractor",PROGRAM3_STAFF[[#This Row],[Type]]="SOW"),Reference!D$7,0))</f>
        <v>0</v>
      </c>
      <c r="N69" s="25">
        <f>IF(PROGRAM3_STAFF[[#This Row],[Type]]="Employee",Reference!E$6,IF(OR(PROGRAM3_STAFF[[#This Row],[Type]]="Contractor",PROGRAM3_STAFF[[#This Row],[Type]]="SOW"),Reference!E$7,0))</f>
        <v>0</v>
      </c>
      <c r="O69" s="25">
        <f>IF(PROGRAM3_STAFF[[#This Row],[Type]]="Employee",Reference!F$6,IF(OR(PROGRAM3_STAFF[[#This Row],[Type]]="Contractor",PROGRAM3_STAFF[[#This Row],[Type]]="SOW"),Reference!F$7,0))</f>
        <v>0</v>
      </c>
      <c r="P69" s="25">
        <f>IF(PROGRAM3_STAFF[[#This Row],[Type]]="Employee",Reference!G$6,IF(OR(PROGRAM3_STAFF[[#This Row],[Type]]="Contractor",PROGRAM3_STAFF[[#This Row],[Type]]="SOW"),Reference!G$7,0))</f>
        <v>0</v>
      </c>
      <c r="Q69" s="25">
        <f>IF(PROGRAM3_STAFF[[#This Row],[Type]]="Employee",Reference!H$6,IF(OR(PROGRAM3_STAFF[[#This Row],[Type]]="Contractor",PROGRAM3_STAFF[[#This Row],[Type]]="SOW"),Reference!H$7,0))</f>
        <v>0</v>
      </c>
      <c r="R69" s="25">
        <f>IF(PROGRAM3_STAFF[[#This Row],[Type]]="Employee",Reference!I$6,IF(OR(PROGRAM3_STAFF[[#This Row],[Type]]="Contractor",PROGRAM3_STAFF[[#This Row],[Type]]="SOW"),Reference!I$7,0))</f>
        <v>0</v>
      </c>
      <c r="S69" s="25">
        <f>IF(PROGRAM3_STAFF[[#This Row],[Type]]="Employee",Reference!J$6,IF(OR(PROGRAM3_STAFF[[#This Row],[Type]]="Contractor",PROGRAM3_STAFF[[#This Row],[Type]]="SOW"),Reference!J$7,0))</f>
        <v>0</v>
      </c>
      <c r="T69" s="25">
        <f>IF(PROGRAM3_STAFF[[#This Row],[Type]]="Employee",Reference!K$6,IF(OR(PROGRAM3_STAFF[[#This Row],[Type]]="Contractor",PROGRAM3_STAFF[[#This Row],[Type]]="SOW"),Reference!K$7,0))</f>
        <v>0</v>
      </c>
      <c r="U69" s="25">
        <f>IF(PROGRAM3_STAFF[[#This Row],[Type]]="Employee",Reference!L$6,IF(OR(PROGRAM3_STAFF[[#This Row],[Type]]="Contractor",PROGRAM3_STAFF[[#This Row],[Type]]="SOW"),Reference!L$7,0))</f>
        <v>0</v>
      </c>
      <c r="V69" s="25">
        <f>IF(PROGRAM3_STAFF[[#This Row],[Type]]="Employee",Reference!M$6,IF(OR(PROGRAM3_STAFF[[#This Row],[Type]]="Contractor",PROGRAM3_STAFF[[#This Row],[Type]]="SOW"),Reference!M$7,0))</f>
        <v>0</v>
      </c>
      <c r="W69" s="25">
        <f>IF(PROGRAM3_STAFF[[#This Row],[Type]]="Employee",Reference!N$6,IF(OR(PROGRAM3_STAFF[[#This Row],[Type]]="Contractor",PROGRAM3_STAFF[[#This Row],[Type]]="SOW"),Reference!N$7,0))</f>
        <v>0</v>
      </c>
      <c r="X69" s="25">
        <f>IF(PROGRAM3_STAFF[[#This Row],[Type]]="Employee",Reference!O$6,IF(OR(PROGRAM3_STAFF[[#This Row],[Type]]="Contractor",PROGRAM3_STAFF[[#This Row],[Type]]="SOW"),Reference!O$7,0))</f>
        <v>0</v>
      </c>
      <c r="Y69" s="129">
        <f>SUM(PROGRAM3_STAFF[[#This Row],[Jan-26]:[Dec-26]])</f>
        <v>0</v>
      </c>
      <c r="Z69" s="7">
        <f>PROGRAM3_STAFF[[#This Row],[Rate]]*PROGRAM3_STAFF[[#This Row],[Total Hours]]</f>
        <v>0</v>
      </c>
      <c r="AA69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69" s="24" t="str" cm="1">
        <f t="array" ref="AB69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69" s="24" t="str" cm="1">
        <f t="array" ref="AC69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69" s="24" t="str" cm="1">
        <f t="array" ref="AD69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69" s="24" t="str" cm="1">
        <f t="array" ref="AE69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69" s="24" t="str" cm="1">
        <f t="array" ref="AF69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69" s="24" t="str" cm="1">
        <f t="array" ref="AG69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69" s="24" t="str" cm="1">
        <f t="array" ref="AH69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69" s="24" t="str" cm="1">
        <f t="array" ref="AI69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69" s="24" t="str" cm="1">
        <f t="array" ref="AJ69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69" s="24" t="str" cm="1">
        <f t="array" ref="AK69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69" s="24" t="str" cm="1">
        <f t="array" ref="AL69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70" spans="1:38" x14ac:dyDescent="0.25">
      <c r="A70" s="8" t="str">
        <f t="shared" si="3"/>
        <v>Program 3</v>
      </c>
      <c r="B70"/>
      <c r="C70"/>
      <c r="D70" s="24"/>
      <c r="E70" s="24"/>
      <c r="F70"/>
      <c r="G70"/>
      <c r="H70"/>
      <c r="I70" s="30"/>
      <c r="J70" s="29"/>
      <c r="K70"/>
      <c r="L70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70" s="25">
        <f>IF(PROGRAM3_STAFF[[#This Row],[Type]]="Employee",Reference!D$6,IF(OR(PROGRAM3_STAFF[[#This Row],[Type]]="Contractor",PROGRAM3_STAFF[[#This Row],[Type]]="SOW"),Reference!D$7,0))</f>
        <v>0</v>
      </c>
      <c r="N70" s="25">
        <f>IF(PROGRAM3_STAFF[[#This Row],[Type]]="Employee",Reference!E$6,IF(OR(PROGRAM3_STAFF[[#This Row],[Type]]="Contractor",PROGRAM3_STAFF[[#This Row],[Type]]="SOW"),Reference!E$7,0))</f>
        <v>0</v>
      </c>
      <c r="O70" s="25">
        <f>IF(PROGRAM3_STAFF[[#This Row],[Type]]="Employee",Reference!F$6,IF(OR(PROGRAM3_STAFF[[#This Row],[Type]]="Contractor",PROGRAM3_STAFF[[#This Row],[Type]]="SOW"),Reference!F$7,0))</f>
        <v>0</v>
      </c>
      <c r="P70" s="25">
        <f>IF(PROGRAM3_STAFF[[#This Row],[Type]]="Employee",Reference!G$6,IF(OR(PROGRAM3_STAFF[[#This Row],[Type]]="Contractor",PROGRAM3_STAFF[[#This Row],[Type]]="SOW"),Reference!G$7,0))</f>
        <v>0</v>
      </c>
      <c r="Q70" s="25">
        <f>IF(PROGRAM3_STAFF[[#This Row],[Type]]="Employee",Reference!H$6,IF(OR(PROGRAM3_STAFF[[#This Row],[Type]]="Contractor",PROGRAM3_STAFF[[#This Row],[Type]]="SOW"),Reference!H$7,0))</f>
        <v>0</v>
      </c>
      <c r="R70" s="25">
        <f>IF(PROGRAM3_STAFF[[#This Row],[Type]]="Employee",Reference!I$6,IF(OR(PROGRAM3_STAFF[[#This Row],[Type]]="Contractor",PROGRAM3_STAFF[[#This Row],[Type]]="SOW"),Reference!I$7,0))</f>
        <v>0</v>
      </c>
      <c r="S70" s="25">
        <f>IF(PROGRAM3_STAFF[[#This Row],[Type]]="Employee",Reference!J$6,IF(OR(PROGRAM3_STAFF[[#This Row],[Type]]="Contractor",PROGRAM3_STAFF[[#This Row],[Type]]="SOW"),Reference!J$7,0))</f>
        <v>0</v>
      </c>
      <c r="T70" s="25">
        <f>IF(PROGRAM3_STAFF[[#This Row],[Type]]="Employee",Reference!K$6,IF(OR(PROGRAM3_STAFF[[#This Row],[Type]]="Contractor",PROGRAM3_STAFF[[#This Row],[Type]]="SOW"),Reference!K$7,0))</f>
        <v>0</v>
      </c>
      <c r="U70" s="25">
        <f>IF(PROGRAM3_STAFF[[#This Row],[Type]]="Employee",Reference!L$6,IF(OR(PROGRAM3_STAFF[[#This Row],[Type]]="Contractor",PROGRAM3_STAFF[[#This Row],[Type]]="SOW"),Reference!L$7,0))</f>
        <v>0</v>
      </c>
      <c r="V70" s="25">
        <f>IF(PROGRAM3_STAFF[[#This Row],[Type]]="Employee",Reference!M$6,IF(OR(PROGRAM3_STAFF[[#This Row],[Type]]="Contractor",PROGRAM3_STAFF[[#This Row],[Type]]="SOW"),Reference!M$7,0))</f>
        <v>0</v>
      </c>
      <c r="W70" s="25">
        <f>IF(PROGRAM3_STAFF[[#This Row],[Type]]="Employee",Reference!N$6,IF(OR(PROGRAM3_STAFF[[#This Row],[Type]]="Contractor",PROGRAM3_STAFF[[#This Row],[Type]]="SOW"),Reference!N$7,0))</f>
        <v>0</v>
      </c>
      <c r="X70" s="25">
        <f>IF(PROGRAM3_STAFF[[#This Row],[Type]]="Employee",Reference!O$6,IF(OR(PROGRAM3_STAFF[[#This Row],[Type]]="Contractor",PROGRAM3_STAFF[[#This Row],[Type]]="SOW"),Reference!O$7,0))</f>
        <v>0</v>
      </c>
      <c r="Y70" s="129">
        <f>SUM(PROGRAM3_STAFF[[#This Row],[Jan-26]:[Dec-26]])</f>
        <v>0</v>
      </c>
      <c r="Z70" s="7">
        <f>PROGRAM3_STAFF[[#This Row],[Rate]]*PROGRAM3_STAFF[[#This Row],[Total Hours]]</f>
        <v>0</v>
      </c>
      <c r="AA70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70" s="24" t="str" cm="1">
        <f t="array" ref="AB70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70" s="24" t="str" cm="1">
        <f t="array" ref="AC70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70" s="24" t="str" cm="1">
        <f t="array" ref="AD70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70" s="24" t="str" cm="1">
        <f t="array" ref="AE70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70" s="24" t="str" cm="1">
        <f t="array" ref="AF70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70" s="24" t="str" cm="1">
        <f t="array" ref="AG70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70" s="24" t="str" cm="1">
        <f t="array" ref="AH70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70" s="24" t="str" cm="1">
        <f t="array" ref="AI70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70" s="24" t="str" cm="1">
        <f t="array" ref="AJ70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70" s="24" t="str" cm="1">
        <f t="array" ref="AK70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70" s="24" t="str" cm="1">
        <f t="array" ref="AL70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71" spans="1:38" x14ac:dyDescent="0.25">
      <c r="A71" s="8" t="str">
        <f t="shared" si="3"/>
        <v>Program 3</v>
      </c>
      <c r="B71"/>
      <c r="C71"/>
      <c r="D71" s="24"/>
      <c r="E71" s="24"/>
      <c r="F71"/>
      <c r="G71"/>
      <c r="H71"/>
      <c r="I71" s="30"/>
      <c r="J71" s="29"/>
      <c r="K71"/>
      <c r="L71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71" s="25">
        <f>IF(PROGRAM3_STAFF[[#This Row],[Type]]="Employee",Reference!D$6,IF(OR(PROGRAM3_STAFF[[#This Row],[Type]]="Contractor",PROGRAM3_STAFF[[#This Row],[Type]]="SOW"),Reference!D$7,0))</f>
        <v>0</v>
      </c>
      <c r="N71" s="25">
        <f>IF(PROGRAM3_STAFF[[#This Row],[Type]]="Employee",Reference!E$6,IF(OR(PROGRAM3_STAFF[[#This Row],[Type]]="Contractor",PROGRAM3_STAFF[[#This Row],[Type]]="SOW"),Reference!E$7,0))</f>
        <v>0</v>
      </c>
      <c r="O71" s="25">
        <f>IF(PROGRAM3_STAFF[[#This Row],[Type]]="Employee",Reference!F$6,IF(OR(PROGRAM3_STAFF[[#This Row],[Type]]="Contractor",PROGRAM3_STAFF[[#This Row],[Type]]="SOW"),Reference!F$7,0))</f>
        <v>0</v>
      </c>
      <c r="P71" s="25">
        <f>IF(PROGRAM3_STAFF[[#This Row],[Type]]="Employee",Reference!G$6,IF(OR(PROGRAM3_STAFF[[#This Row],[Type]]="Contractor",PROGRAM3_STAFF[[#This Row],[Type]]="SOW"),Reference!G$7,0))</f>
        <v>0</v>
      </c>
      <c r="Q71" s="25">
        <f>IF(PROGRAM3_STAFF[[#This Row],[Type]]="Employee",Reference!H$6,IF(OR(PROGRAM3_STAFF[[#This Row],[Type]]="Contractor",PROGRAM3_STAFF[[#This Row],[Type]]="SOW"),Reference!H$7,0))</f>
        <v>0</v>
      </c>
      <c r="R71" s="25">
        <f>IF(PROGRAM3_STAFF[[#This Row],[Type]]="Employee",Reference!I$6,IF(OR(PROGRAM3_STAFF[[#This Row],[Type]]="Contractor",PROGRAM3_STAFF[[#This Row],[Type]]="SOW"),Reference!I$7,0))</f>
        <v>0</v>
      </c>
      <c r="S71" s="25">
        <f>IF(PROGRAM3_STAFF[[#This Row],[Type]]="Employee",Reference!J$6,IF(OR(PROGRAM3_STAFF[[#This Row],[Type]]="Contractor",PROGRAM3_STAFF[[#This Row],[Type]]="SOW"),Reference!J$7,0))</f>
        <v>0</v>
      </c>
      <c r="T71" s="25">
        <f>IF(PROGRAM3_STAFF[[#This Row],[Type]]="Employee",Reference!K$6,IF(OR(PROGRAM3_STAFF[[#This Row],[Type]]="Contractor",PROGRAM3_STAFF[[#This Row],[Type]]="SOW"),Reference!K$7,0))</f>
        <v>0</v>
      </c>
      <c r="U71" s="25">
        <f>IF(PROGRAM3_STAFF[[#This Row],[Type]]="Employee",Reference!L$6,IF(OR(PROGRAM3_STAFF[[#This Row],[Type]]="Contractor",PROGRAM3_STAFF[[#This Row],[Type]]="SOW"),Reference!L$7,0))</f>
        <v>0</v>
      </c>
      <c r="V71" s="25">
        <f>IF(PROGRAM3_STAFF[[#This Row],[Type]]="Employee",Reference!M$6,IF(OR(PROGRAM3_STAFF[[#This Row],[Type]]="Contractor",PROGRAM3_STAFF[[#This Row],[Type]]="SOW"),Reference!M$7,0))</f>
        <v>0</v>
      </c>
      <c r="W71" s="25">
        <f>IF(PROGRAM3_STAFF[[#This Row],[Type]]="Employee",Reference!N$6,IF(OR(PROGRAM3_STAFF[[#This Row],[Type]]="Contractor",PROGRAM3_STAFF[[#This Row],[Type]]="SOW"),Reference!N$7,0))</f>
        <v>0</v>
      </c>
      <c r="X71" s="25">
        <f>IF(PROGRAM3_STAFF[[#This Row],[Type]]="Employee",Reference!O$6,IF(OR(PROGRAM3_STAFF[[#This Row],[Type]]="Contractor",PROGRAM3_STAFF[[#This Row],[Type]]="SOW"),Reference!O$7,0))</f>
        <v>0</v>
      </c>
      <c r="Y71" s="129">
        <f>SUM(PROGRAM3_STAFF[[#This Row],[Jan-26]:[Dec-26]])</f>
        <v>0</v>
      </c>
      <c r="Z71" s="7">
        <f>PROGRAM3_STAFF[[#This Row],[Rate]]*PROGRAM3_STAFF[[#This Row],[Total Hours]]</f>
        <v>0</v>
      </c>
      <c r="AA71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71" s="24" t="str" cm="1">
        <f t="array" ref="AB71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71" s="24" t="str" cm="1">
        <f t="array" ref="AC71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71" s="24" t="str" cm="1">
        <f t="array" ref="AD71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71" s="24" t="str" cm="1">
        <f t="array" ref="AE71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71" s="24" t="str" cm="1">
        <f t="array" ref="AF71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71" s="24" t="str" cm="1">
        <f t="array" ref="AG71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71" s="24" t="str" cm="1">
        <f t="array" ref="AH71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71" s="24" t="str" cm="1">
        <f t="array" ref="AI71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71" s="24" t="str" cm="1">
        <f t="array" ref="AJ71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71" s="24" t="str" cm="1">
        <f t="array" ref="AK71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71" s="24" t="str" cm="1">
        <f t="array" ref="AL71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72" spans="1:38" x14ac:dyDescent="0.25">
      <c r="A72" s="8" t="str">
        <f t="shared" si="3"/>
        <v>Program 3</v>
      </c>
      <c r="B72"/>
      <c r="C72"/>
      <c r="D72" s="24"/>
      <c r="E72" s="24"/>
      <c r="F72"/>
      <c r="G72"/>
      <c r="H72"/>
      <c r="I72" s="30"/>
      <c r="J72" s="29"/>
      <c r="K72"/>
      <c r="L72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72" s="25">
        <f>IF(PROGRAM3_STAFF[[#This Row],[Type]]="Employee",Reference!D$6,IF(OR(PROGRAM3_STAFF[[#This Row],[Type]]="Contractor",PROGRAM3_STAFF[[#This Row],[Type]]="SOW"),Reference!D$7,0))</f>
        <v>0</v>
      </c>
      <c r="N72" s="25">
        <f>IF(PROGRAM3_STAFF[[#This Row],[Type]]="Employee",Reference!E$6,IF(OR(PROGRAM3_STAFF[[#This Row],[Type]]="Contractor",PROGRAM3_STAFF[[#This Row],[Type]]="SOW"),Reference!E$7,0))</f>
        <v>0</v>
      </c>
      <c r="O72" s="25">
        <f>IF(PROGRAM3_STAFF[[#This Row],[Type]]="Employee",Reference!F$6,IF(OR(PROGRAM3_STAFF[[#This Row],[Type]]="Contractor",PROGRAM3_STAFF[[#This Row],[Type]]="SOW"),Reference!F$7,0))</f>
        <v>0</v>
      </c>
      <c r="P72" s="25">
        <f>IF(PROGRAM3_STAFF[[#This Row],[Type]]="Employee",Reference!G$6,IF(OR(PROGRAM3_STAFF[[#This Row],[Type]]="Contractor",PROGRAM3_STAFF[[#This Row],[Type]]="SOW"),Reference!G$7,0))</f>
        <v>0</v>
      </c>
      <c r="Q72" s="25">
        <f>IF(PROGRAM3_STAFF[[#This Row],[Type]]="Employee",Reference!H$6,IF(OR(PROGRAM3_STAFF[[#This Row],[Type]]="Contractor",PROGRAM3_STAFF[[#This Row],[Type]]="SOW"),Reference!H$7,0))</f>
        <v>0</v>
      </c>
      <c r="R72" s="25">
        <f>IF(PROGRAM3_STAFF[[#This Row],[Type]]="Employee",Reference!I$6,IF(OR(PROGRAM3_STAFF[[#This Row],[Type]]="Contractor",PROGRAM3_STAFF[[#This Row],[Type]]="SOW"),Reference!I$7,0))</f>
        <v>0</v>
      </c>
      <c r="S72" s="25">
        <f>IF(PROGRAM3_STAFF[[#This Row],[Type]]="Employee",Reference!J$6,IF(OR(PROGRAM3_STAFF[[#This Row],[Type]]="Contractor",PROGRAM3_STAFF[[#This Row],[Type]]="SOW"),Reference!J$7,0))</f>
        <v>0</v>
      </c>
      <c r="T72" s="25">
        <f>IF(PROGRAM3_STAFF[[#This Row],[Type]]="Employee",Reference!K$6,IF(OR(PROGRAM3_STAFF[[#This Row],[Type]]="Contractor",PROGRAM3_STAFF[[#This Row],[Type]]="SOW"),Reference!K$7,0))</f>
        <v>0</v>
      </c>
      <c r="U72" s="25">
        <f>IF(PROGRAM3_STAFF[[#This Row],[Type]]="Employee",Reference!L$6,IF(OR(PROGRAM3_STAFF[[#This Row],[Type]]="Contractor",PROGRAM3_STAFF[[#This Row],[Type]]="SOW"),Reference!L$7,0))</f>
        <v>0</v>
      </c>
      <c r="V72" s="25">
        <f>IF(PROGRAM3_STAFF[[#This Row],[Type]]="Employee",Reference!M$6,IF(OR(PROGRAM3_STAFF[[#This Row],[Type]]="Contractor",PROGRAM3_STAFF[[#This Row],[Type]]="SOW"),Reference!M$7,0))</f>
        <v>0</v>
      </c>
      <c r="W72" s="25">
        <f>IF(PROGRAM3_STAFF[[#This Row],[Type]]="Employee",Reference!N$6,IF(OR(PROGRAM3_STAFF[[#This Row],[Type]]="Contractor",PROGRAM3_STAFF[[#This Row],[Type]]="SOW"),Reference!N$7,0))</f>
        <v>0</v>
      </c>
      <c r="X72" s="25">
        <f>IF(PROGRAM3_STAFF[[#This Row],[Type]]="Employee",Reference!O$6,IF(OR(PROGRAM3_STAFF[[#This Row],[Type]]="Contractor",PROGRAM3_STAFF[[#This Row],[Type]]="SOW"),Reference!O$7,0))</f>
        <v>0</v>
      </c>
      <c r="Y72" s="129">
        <f>SUM(PROGRAM3_STAFF[[#This Row],[Jan-26]:[Dec-26]])</f>
        <v>0</v>
      </c>
      <c r="Z72" s="7">
        <f>PROGRAM3_STAFF[[#This Row],[Rate]]*PROGRAM3_STAFF[[#This Row],[Total Hours]]</f>
        <v>0</v>
      </c>
      <c r="AA72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72" s="24" t="str" cm="1">
        <f t="array" ref="AB72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72" s="24" t="str" cm="1">
        <f t="array" ref="AC72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72" s="24" t="str" cm="1">
        <f t="array" ref="AD72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72" s="24" t="str" cm="1">
        <f t="array" ref="AE72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72" s="24" t="str" cm="1">
        <f t="array" ref="AF72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72" s="24" t="str" cm="1">
        <f t="array" ref="AG72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72" s="24" t="str" cm="1">
        <f t="array" ref="AH72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72" s="24" t="str" cm="1">
        <f t="array" ref="AI72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72" s="24" t="str" cm="1">
        <f t="array" ref="AJ72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72" s="24" t="str" cm="1">
        <f t="array" ref="AK72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72" s="24" t="str" cm="1">
        <f t="array" ref="AL72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73" spans="1:38" x14ac:dyDescent="0.25">
      <c r="A73" s="8" t="str">
        <f t="shared" si="3"/>
        <v>Program 3</v>
      </c>
      <c r="B73"/>
      <c r="C73"/>
      <c r="D73" s="24"/>
      <c r="E73" s="24"/>
      <c r="F73"/>
      <c r="G73"/>
      <c r="H73"/>
      <c r="I73" s="30"/>
      <c r="J73" s="29"/>
      <c r="K73"/>
      <c r="L73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73" s="25">
        <f>IF(PROGRAM3_STAFF[[#This Row],[Type]]="Employee",Reference!D$6,IF(OR(PROGRAM3_STAFF[[#This Row],[Type]]="Contractor",PROGRAM3_STAFF[[#This Row],[Type]]="SOW"),Reference!D$7,0))</f>
        <v>0</v>
      </c>
      <c r="N73" s="25">
        <f>IF(PROGRAM3_STAFF[[#This Row],[Type]]="Employee",Reference!E$6,IF(OR(PROGRAM3_STAFF[[#This Row],[Type]]="Contractor",PROGRAM3_STAFF[[#This Row],[Type]]="SOW"),Reference!E$7,0))</f>
        <v>0</v>
      </c>
      <c r="O73" s="25">
        <f>IF(PROGRAM3_STAFF[[#This Row],[Type]]="Employee",Reference!F$6,IF(OR(PROGRAM3_STAFF[[#This Row],[Type]]="Contractor",PROGRAM3_STAFF[[#This Row],[Type]]="SOW"),Reference!F$7,0))</f>
        <v>0</v>
      </c>
      <c r="P73" s="25">
        <f>IF(PROGRAM3_STAFF[[#This Row],[Type]]="Employee",Reference!G$6,IF(OR(PROGRAM3_STAFF[[#This Row],[Type]]="Contractor",PROGRAM3_STAFF[[#This Row],[Type]]="SOW"),Reference!G$7,0))</f>
        <v>0</v>
      </c>
      <c r="Q73" s="25">
        <f>IF(PROGRAM3_STAFF[[#This Row],[Type]]="Employee",Reference!H$6,IF(OR(PROGRAM3_STAFF[[#This Row],[Type]]="Contractor",PROGRAM3_STAFF[[#This Row],[Type]]="SOW"),Reference!H$7,0))</f>
        <v>0</v>
      </c>
      <c r="R73" s="25">
        <f>IF(PROGRAM3_STAFF[[#This Row],[Type]]="Employee",Reference!I$6,IF(OR(PROGRAM3_STAFF[[#This Row],[Type]]="Contractor",PROGRAM3_STAFF[[#This Row],[Type]]="SOW"),Reference!I$7,0))</f>
        <v>0</v>
      </c>
      <c r="S73" s="25">
        <f>IF(PROGRAM3_STAFF[[#This Row],[Type]]="Employee",Reference!J$6,IF(OR(PROGRAM3_STAFF[[#This Row],[Type]]="Contractor",PROGRAM3_STAFF[[#This Row],[Type]]="SOW"),Reference!J$7,0))</f>
        <v>0</v>
      </c>
      <c r="T73" s="25">
        <f>IF(PROGRAM3_STAFF[[#This Row],[Type]]="Employee",Reference!K$6,IF(OR(PROGRAM3_STAFF[[#This Row],[Type]]="Contractor",PROGRAM3_STAFF[[#This Row],[Type]]="SOW"),Reference!K$7,0))</f>
        <v>0</v>
      </c>
      <c r="U73" s="25">
        <f>IF(PROGRAM3_STAFF[[#This Row],[Type]]="Employee",Reference!L$6,IF(OR(PROGRAM3_STAFF[[#This Row],[Type]]="Contractor",PROGRAM3_STAFF[[#This Row],[Type]]="SOW"),Reference!L$7,0))</f>
        <v>0</v>
      </c>
      <c r="V73" s="25">
        <f>IF(PROGRAM3_STAFF[[#This Row],[Type]]="Employee",Reference!M$6,IF(OR(PROGRAM3_STAFF[[#This Row],[Type]]="Contractor",PROGRAM3_STAFF[[#This Row],[Type]]="SOW"),Reference!M$7,0))</f>
        <v>0</v>
      </c>
      <c r="W73" s="25">
        <f>IF(PROGRAM3_STAFF[[#This Row],[Type]]="Employee",Reference!N$6,IF(OR(PROGRAM3_STAFF[[#This Row],[Type]]="Contractor",PROGRAM3_STAFF[[#This Row],[Type]]="SOW"),Reference!N$7,0))</f>
        <v>0</v>
      </c>
      <c r="X73" s="25">
        <f>IF(PROGRAM3_STAFF[[#This Row],[Type]]="Employee",Reference!O$6,IF(OR(PROGRAM3_STAFF[[#This Row],[Type]]="Contractor",PROGRAM3_STAFF[[#This Row],[Type]]="SOW"),Reference!O$7,0))</f>
        <v>0</v>
      </c>
      <c r="Y73" s="129">
        <f>SUM(PROGRAM3_STAFF[[#This Row],[Jan-26]:[Dec-26]])</f>
        <v>0</v>
      </c>
      <c r="Z73" s="7">
        <f>PROGRAM3_STAFF[[#This Row],[Rate]]*PROGRAM3_STAFF[[#This Row],[Total Hours]]</f>
        <v>0</v>
      </c>
      <c r="AA73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73" s="24" t="str" cm="1">
        <f t="array" ref="AB73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73" s="24" t="str" cm="1">
        <f t="array" ref="AC73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73" s="24" t="str" cm="1">
        <f t="array" ref="AD73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73" s="24" t="str" cm="1">
        <f t="array" ref="AE73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73" s="24" t="str" cm="1">
        <f t="array" ref="AF73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73" s="24" t="str" cm="1">
        <f t="array" ref="AG73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73" s="24" t="str" cm="1">
        <f t="array" ref="AH73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73" s="24" t="str" cm="1">
        <f t="array" ref="AI73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73" s="24" t="str" cm="1">
        <f t="array" ref="AJ73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73" s="24" t="str" cm="1">
        <f t="array" ref="AK73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73" s="24" t="str" cm="1">
        <f t="array" ref="AL73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74" spans="1:38" x14ac:dyDescent="0.25">
      <c r="A74" s="8" t="str">
        <f t="shared" si="3"/>
        <v>Program 3</v>
      </c>
      <c r="B74"/>
      <c r="C74"/>
      <c r="D74" s="24"/>
      <c r="E74" s="24"/>
      <c r="F74"/>
      <c r="G74"/>
      <c r="H74"/>
      <c r="I74" s="29"/>
      <c r="J74" s="29"/>
      <c r="K74"/>
      <c r="L74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74" s="25">
        <f>IF(PROGRAM3_STAFF[[#This Row],[Type]]="Employee",Reference!D$6,IF(OR(PROGRAM3_STAFF[[#This Row],[Type]]="Contractor",PROGRAM3_STAFF[[#This Row],[Type]]="SOW"),Reference!D$7,0))</f>
        <v>0</v>
      </c>
      <c r="N74" s="25">
        <f>IF(PROGRAM3_STAFF[[#This Row],[Type]]="Employee",Reference!E$6,IF(OR(PROGRAM3_STAFF[[#This Row],[Type]]="Contractor",PROGRAM3_STAFF[[#This Row],[Type]]="SOW"),Reference!E$7,0))</f>
        <v>0</v>
      </c>
      <c r="O74" s="25">
        <f>IF(PROGRAM3_STAFF[[#This Row],[Type]]="Employee",Reference!F$6,IF(OR(PROGRAM3_STAFF[[#This Row],[Type]]="Contractor",PROGRAM3_STAFF[[#This Row],[Type]]="SOW"),Reference!F$7,0))</f>
        <v>0</v>
      </c>
      <c r="P74" s="25">
        <f>IF(PROGRAM3_STAFF[[#This Row],[Type]]="Employee",Reference!G$6,IF(OR(PROGRAM3_STAFF[[#This Row],[Type]]="Contractor",PROGRAM3_STAFF[[#This Row],[Type]]="SOW"),Reference!G$7,0))</f>
        <v>0</v>
      </c>
      <c r="Q74" s="25">
        <f>IF(PROGRAM3_STAFF[[#This Row],[Type]]="Employee",Reference!H$6,IF(OR(PROGRAM3_STAFF[[#This Row],[Type]]="Contractor",PROGRAM3_STAFF[[#This Row],[Type]]="SOW"),Reference!H$7,0))</f>
        <v>0</v>
      </c>
      <c r="R74" s="25">
        <f>IF(PROGRAM3_STAFF[[#This Row],[Type]]="Employee",Reference!I$6,IF(OR(PROGRAM3_STAFF[[#This Row],[Type]]="Contractor",PROGRAM3_STAFF[[#This Row],[Type]]="SOW"),Reference!I$7,0))</f>
        <v>0</v>
      </c>
      <c r="S74" s="25">
        <f>IF(PROGRAM3_STAFF[[#This Row],[Type]]="Employee",Reference!J$6,IF(OR(PROGRAM3_STAFF[[#This Row],[Type]]="Contractor",PROGRAM3_STAFF[[#This Row],[Type]]="SOW"),Reference!J$7,0))</f>
        <v>0</v>
      </c>
      <c r="T74" s="25">
        <f>IF(PROGRAM3_STAFF[[#This Row],[Type]]="Employee",Reference!K$6,IF(OR(PROGRAM3_STAFF[[#This Row],[Type]]="Contractor",PROGRAM3_STAFF[[#This Row],[Type]]="SOW"),Reference!K$7,0))</f>
        <v>0</v>
      </c>
      <c r="U74" s="25">
        <f>IF(PROGRAM3_STAFF[[#This Row],[Type]]="Employee",Reference!L$6,IF(OR(PROGRAM3_STAFF[[#This Row],[Type]]="Contractor",PROGRAM3_STAFF[[#This Row],[Type]]="SOW"),Reference!L$7,0))</f>
        <v>0</v>
      </c>
      <c r="V74" s="25">
        <f>IF(PROGRAM3_STAFF[[#This Row],[Type]]="Employee",Reference!M$6,IF(OR(PROGRAM3_STAFF[[#This Row],[Type]]="Contractor",PROGRAM3_STAFF[[#This Row],[Type]]="SOW"),Reference!M$7,0))</f>
        <v>0</v>
      </c>
      <c r="W74" s="25">
        <f>IF(PROGRAM3_STAFF[[#This Row],[Type]]="Employee",Reference!N$6,IF(OR(PROGRAM3_STAFF[[#This Row],[Type]]="Contractor",PROGRAM3_STAFF[[#This Row],[Type]]="SOW"),Reference!N$7,0))</f>
        <v>0</v>
      </c>
      <c r="X74" s="25">
        <f>IF(PROGRAM3_STAFF[[#This Row],[Type]]="Employee",Reference!O$6,IF(OR(PROGRAM3_STAFF[[#This Row],[Type]]="Contractor",PROGRAM3_STAFF[[#This Row],[Type]]="SOW"),Reference!O$7,0))</f>
        <v>0</v>
      </c>
      <c r="Y74" s="129">
        <f>SUM(PROGRAM3_STAFF[[#This Row],[Jan-26]:[Dec-26]])</f>
        <v>0</v>
      </c>
      <c r="Z74" s="7">
        <f>PROGRAM3_STAFF[[#This Row],[Rate]]*PROGRAM3_STAFF[[#This Row],[Total Hours]]</f>
        <v>0</v>
      </c>
      <c r="AA74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74" s="24" t="str" cm="1">
        <f t="array" ref="AB74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74" s="24" t="str" cm="1">
        <f t="array" ref="AC74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74" s="24" t="str" cm="1">
        <f t="array" ref="AD74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74" s="24" t="str" cm="1">
        <f t="array" ref="AE74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74" s="24" t="str" cm="1">
        <f t="array" ref="AF74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74" s="24" t="str" cm="1">
        <f t="array" ref="AG74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74" s="24" t="str" cm="1">
        <f t="array" ref="AH74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74" s="24" t="str" cm="1">
        <f t="array" ref="AI74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74" s="24" t="str" cm="1">
        <f t="array" ref="AJ74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74" s="24" t="str" cm="1">
        <f t="array" ref="AK74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74" s="24" t="str" cm="1">
        <f t="array" ref="AL74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75" spans="1:38" x14ac:dyDescent="0.25">
      <c r="A75" s="8" t="str">
        <f t="shared" si="3"/>
        <v>Program 3</v>
      </c>
      <c r="B75"/>
      <c r="C75"/>
      <c r="D75" s="24"/>
      <c r="E75" s="24"/>
      <c r="F75"/>
      <c r="G75"/>
      <c r="H75"/>
      <c r="I75" s="29"/>
      <c r="J75" s="29"/>
      <c r="K75"/>
      <c r="L75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75" s="25">
        <f>IF(PROGRAM3_STAFF[[#This Row],[Type]]="Employee",Reference!D$6,IF(OR(PROGRAM3_STAFF[[#This Row],[Type]]="Contractor",PROGRAM3_STAFF[[#This Row],[Type]]="SOW"),Reference!D$7,0))</f>
        <v>0</v>
      </c>
      <c r="N75" s="25">
        <f>IF(PROGRAM3_STAFF[[#This Row],[Type]]="Employee",Reference!E$6,IF(OR(PROGRAM3_STAFF[[#This Row],[Type]]="Contractor",PROGRAM3_STAFF[[#This Row],[Type]]="SOW"),Reference!E$7,0))</f>
        <v>0</v>
      </c>
      <c r="O75" s="25">
        <f>IF(PROGRAM3_STAFF[[#This Row],[Type]]="Employee",Reference!F$6,IF(OR(PROGRAM3_STAFF[[#This Row],[Type]]="Contractor",PROGRAM3_STAFF[[#This Row],[Type]]="SOW"),Reference!F$7,0))</f>
        <v>0</v>
      </c>
      <c r="P75" s="25">
        <f>IF(PROGRAM3_STAFF[[#This Row],[Type]]="Employee",Reference!G$6,IF(OR(PROGRAM3_STAFF[[#This Row],[Type]]="Contractor",PROGRAM3_STAFF[[#This Row],[Type]]="SOW"),Reference!G$7,0))</f>
        <v>0</v>
      </c>
      <c r="Q75" s="25">
        <f>IF(PROGRAM3_STAFF[[#This Row],[Type]]="Employee",Reference!H$6,IF(OR(PROGRAM3_STAFF[[#This Row],[Type]]="Contractor",PROGRAM3_STAFF[[#This Row],[Type]]="SOW"),Reference!H$7,0))</f>
        <v>0</v>
      </c>
      <c r="R75" s="25">
        <f>IF(PROGRAM3_STAFF[[#This Row],[Type]]="Employee",Reference!I$6,IF(OR(PROGRAM3_STAFF[[#This Row],[Type]]="Contractor",PROGRAM3_STAFF[[#This Row],[Type]]="SOW"),Reference!I$7,0))</f>
        <v>0</v>
      </c>
      <c r="S75" s="25">
        <f>IF(PROGRAM3_STAFF[[#This Row],[Type]]="Employee",Reference!J$6,IF(OR(PROGRAM3_STAFF[[#This Row],[Type]]="Contractor",PROGRAM3_STAFF[[#This Row],[Type]]="SOW"),Reference!J$7,0))</f>
        <v>0</v>
      </c>
      <c r="T75" s="25">
        <f>IF(PROGRAM3_STAFF[[#This Row],[Type]]="Employee",Reference!K$6,IF(OR(PROGRAM3_STAFF[[#This Row],[Type]]="Contractor",PROGRAM3_STAFF[[#This Row],[Type]]="SOW"),Reference!K$7,0))</f>
        <v>0</v>
      </c>
      <c r="U75" s="25">
        <f>IF(PROGRAM3_STAFF[[#This Row],[Type]]="Employee",Reference!L$6,IF(OR(PROGRAM3_STAFF[[#This Row],[Type]]="Contractor",PROGRAM3_STAFF[[#This Row],[Type]]="SOW"),Reference!L$7,0))</f>
        <v>0</v>
      </c>
      <c r="V75" s="25">
        <f>IF(PROGRAM3_STAFF[[#This Row],[Type]]="Employee",Reference!M$6,IF(OR(PROGRAM3_STAFF[[#This Row],[Type]]="Contractor",PROGRAM3_STAFF[[#This Row],[Type]]="SOW"),Reference!M$7,0))</f>
        <v>0</v>
      </c>
      <c r="W75" s="25">
        <f>IF(PROGRAM3_STAFF[[#This Row],[Type]]="Employee",Reference!N$6,IF(OR(PROGRAM3_STAFF[[#This Row],[Type]]="Contractor",PROGRAM3_STAFF[[#This Row],[Type]]="SOW"),Reference!N$7,0))</f>
        <v>0</v>
      </c>
      <c r="X75" s="25">
        <f>IF(PROGRAM3_STAFF[[#This Row],[Type]]="Employee",Reference!O$6,IF(OR(PROGRAM3_STAFF[[#This Row],[Type]]="Contractor",PROGRAM3_STAFF[[#This Row],[Type]]="SOW"),Reference!O$7,0))</f>
        <v>0</v>
      </c>
      <c r="Y75" s="129">
        <f>SUM(PROGRAM3_STAFF[[#This Row],[Jan-26]:[Dec-26]])</f>
        <v>0</v>
      </c>
      <c r="Z75" s="7">
        <f>PROGRAM3_STAFF[[#This Row],[Rate]]*PROGRAM3_STAFF[[#This Row],[Total Hours]]</f>
        <v>0</v>
      </c>
      <c r="AA75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75" s="24" t="str" cm="1">
        <f t="array" ref="AB75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75" s="24" t="str" cm="1">
        <f t="array" ref="AC75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75" s="24" t="str" cm="1">
        <f t="array" ref="AD75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75" s="24" t="str" cm="1">
        <f t="array" ref="AE75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75" s="24" t="str" cm="1">
        <f t="array" ref="AF75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75" s="24" t="str" cm="1">
        <f t="array" ref="AG75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75" s="24" t="str" cm="1">
        <f t="array" ref="AH75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75" s="24" t="str" cm="1">
        <f t="array" ref="AI75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75" s="24" t="str" cm="1">
        <f t="array" ref="AJ75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75" s="24" t="str" cm="1">
        <f t="array" ref="AK75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75" s="24" t="str" cm="1">
        <f t="array" ref="AL75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76" spans="1:38" x14ac:dyDescent="0.25">
      <c r="A76" s="8" t="str">
        <f t="shared" si="3"/>
        <v>Program 3</v>
      </c>
      <c r="B76"/>
      <c r="C76"/>
      <c r="D76" s="24"/>
      <c r="E76" s="24"/>
      <c r="F76"/>
      <c r="G76"/>
      <c r="H76"/>
      <c r="I76" s="29"/>
      <c r="J76" s="29"/>
      <c r="K76"/>
      <c r="L76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76" s="25">
        <f>IF(PROGRAM3_STAFF[[#This Row],[Type]]="Employee",Reference!D$6,IF(OR(PROGRAM3_STAFF[[#This Row],[Type]]="Contractor",PROGRAM3_STAFF[[#This Row],[Type]]="SOW"),Reference!D$7,0))</f>
        <v>0</v>
      </c>
      <c r="N76" s="25">
        <f>IF(PROGRAM3_STAFF[[#This Row],[Type]]="Employee",Reference!E$6,IF(OR(PROGRAM3_STAFF[[#This Row],[Type]]="Contractor",PROGRAM3_STAFF[[#This Row],[Type]]="SOW"),Reference!E$7,0))</f>
        <v>0</v>
      </c>
      <c r="O76" s="25">
        <f>IF(PROGRAM3_STAFF[[#This Row],[Type]]="Employee",Reference!F$6,IF(OR(PROGRAM3_STAFF[[#This Row],[Type]]="Contractor",PROGRAM3_STAFF[[#This Row],[Type]]="SOW"),Reference!F$7,0))</f>
        <v>0</v>
      </c>
      <c r="P76" s="25">
        <f>IF(PROGRAM3_STAFF[[#This Row],[Type]]="Employee",Reference!G$6,IF(OR(PROGRAM3_STAFF[[#This Row],[Type]]="Contractor",PROGRAM3_STAFF[[#This Row],[Type]]="SOW"),Reference!G$7,0))</f>
        <v>0</v>
      </c>
      <c r="Q76" s="25">
        <f>IF(PROGRAM3_STAFF[[#This Row],[Type]]="Employee",Reference!H$6,IF(OR(PROGRAM3_STAFF[[#This Row],[Type]]="Contractor",PROGRAM3_STAFF[[#This Row],[Type]]="SOW"),Reference!H$7,0))</f>
        <v>0</v>
      </c>
      <c r="R76" s="25">
        <f>IF(PROGRAM3_STAFF[[#This Row],[Type]]="Employee",Reference!I$6,IF(OR(PROGRAM3_STAFF[[#This Row],[Type]]="Contractor",PROGRAM3_STAFF[[#This Row],[Type]]="SOW"),Reference!I$7,0))</f>
        <v>0</v>
      </c>
      <c r="S76" s="25">
        <f>IF(PROGRAM3_STAFF[[#This Row],[Type]]="Employee",Reference!J$6,IF(OR(PROGRAM3_STAFF[[#This Row],[Type]]="Contractor",PROGRAM3_STAFF[[#This Row],[Type]]="SOW"),Reference!J$7,0))</f>
        <v>0</v>
      </c>
      <c r="T76" s="25">
        <f>IF(PROGRAM3_STAFF[[#This Row],[Type]]="Employee",Reference!K$6,IF(OR(PROGRAM3_STAFF[[#This Row],[Type]]="Contractor",PROGRAM3_STAFF[[#This Row],[Type]]="SOW"),Reference!K$7,0))</f>
        <v>0</v>
      </c>
      <c r="U76" s="25">
        <f>IF(PROGRAM3_STAFF[[#This Row],[Type]]="Employee",Reference!L$6,IF(OR(PROGRAM3_STAFF[[#This Row],[Type]]="Contractor",PROGRAM3_STAFF[[#This Row],[Type]]="SOW"),Reference!L$7,0))</f>
        <v>0</v>
      </c>
      <c r="V76" s="25">
        <f>IF(PROGRAM3_STAFF[[#This Row],[Type]]="Employee",Reference!M$6,IF(OR(PROGRAM3_STAFF[[#This Row],[Type]]="Contractor",PROGRAM3_STAFF[[#This Row],[Type]]="SOW"),Reference!M$7,0))</f>
        <v>0</v>
      </c>
      <c r="W76" s="25">
        <f>IF(PROGRAM3_STAFF[[#This Row],[Type]]="Employee",Reference!N$6,IF(OR(PROGRAM3_STAFF[[#This Row],[Type]]="Contractor",PROGRAM3_STAFF[[#This Row],[Type]]="SOW"),Reference!N$7,0))</f>
        <v>0</v>
      </c>
      <c r="X76" s="25">
        <f>IF(PROGRAM3_STAFF[[#This Row],[Type]]="Employee",Reference!O$6,IF(OR(PROGRAM3_STAFF[[#This Row],[Type]]="Contractor",PROGRAM3_STAFF[[#This Row],[Type]]="SOW"),Reference!O$7,0))</f>
        <v>0</v>
      </c>
      <c r="Y76" s="129">
        <f>SUM(PROGRAM3_STAFF[[#This Row],[Jan-26]:[Dec-26]])</f>
        <v>0</v>
      </c>
      <c r="Z76" s="7">
        <f>PROGRAM3_STAFF[[#This Row],[Rate]]*PROGRAM3_STAFF[[#This Row],[Total Hours]]</f>
        <v>0</v>
      </c>
      <c r="AA76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76" s="24" t="str" cm="1">
        <f t="array" ref="AB76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76" s="24" t="str" cm="1">
        <f t="array" ref="AC76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76" s="24" t="str" cm="1">
        <f t="array" ref="AD76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76" s="24" t="str" cm="1">
        <f t="array" ref="AE76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76" s="24" t="str" cm="1">
        <f t="array" ref="AF76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76" s="24" t="str" cm="1">
        <f t="array" ref="AG76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76" s="24" t="str" cm="1">
        <f t="array" ref="AH76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76" s="24" t="str" cm="1">
        <f t="array" ref="AI76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76" s="24" t="str" cm="1">
        <f t="array" ref="AJ76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76" s="24" t="str" cm="1">
        <f t="array" ref="AK76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76" s="24" t="str" cm="1">
        <f t="array" ref="AL76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77" spans="1:38" x14ac:dyDescent="0.25">
      <c r="A77" s="8" t="str">
        <f t="shared" si="3"/>
        <v>Program 3</v>
      </c>
      <c r="B77"/>
      <c r="C77"/>
      <c r="D77" s="24"/>
      <c r="E77" s="24"/>
      <c r="F77"/>
      <c r="G77"/>
      <c r="H77"/>
      <c r="I77" s="29"/>
      <c r="J77" s="29"/>
      <c r="K77"/>
      <c r="L77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77" s="25">
        <f>IF(PROGRAM3_STAFF[[#This Row],[Type]]="Employee",Reference!D$6,IF(OR(PROGRAM3_STAFF[[#This Row],[Type]]="Contractor",PROGRAM3_STAFF[[#This Row],[Type]]="SOW"),Reference!D$7,0))</f>
        <v>0</v>
      </c>
      <c r="N77" s="25">
        <f>IF(PROGRAM3_STAFF[[#This Row],[Type]]="Employee",Reference!E$6,IF(OR(PROGRAM3_STAFF[[#This Row],[Type]]="Contractor",PROGRAM3_STAFF[[#This Row],[Type]]="SOW"),Reference!E$7,0))</f>
        <v>0</v>
      </c>
      <c r="O77" s="25">
        <f>IF(PROGRAM3_STAFF[[#This Row],[Type]]="Employee",Reference!F$6,IF(OR(PROGRAM3_STAFF[[#This Row],[Type]]="Contractor",PROGRAM3_STAFF[[#This Row],[Type]]="SOW"),Reference!F$7,0))</f>
        <v>0</v>
      </c>
      <c r="P77" s="25">
        <f>IF(PROGRAM3_STAFF[[#This Row],[Type]]="Employee",Reference!G$6,IF(OR(PROGRAM3_STAFF[[#This Row],[Type]]="Contractor",PROGRAM3_STAFF[[#This Row],[Type]]="SOW"),Reference!G$7,0))</f>
        <v>0</v>
      </c>
      <c r="Q77" s="25">
        <f>IF(PROGRAM3_STAFF[[#This Row],[Type]]="Employee",Reference!H$6,IF(OR(PROGRAM3_STAFF[[#This Row],[Type]]="Contractor",PROGRAM3_STAFF[[#This Row],[Type]]="SOW"),Reference!H$7,0))</f>
        <v>0</v>
      </c>
      <c r="R77" s="25">
        <f>IF(PROGRAM3_STAFF[[#This Row],[Type]]="Employee",Reference!I$6,IF(OR(PROGRAM3_STAFF[[#This Row],[Type]]="Contractor",PROGRAM3_STAFF[[#This Row],[Type]]="SOW"),Reference!I$7,0))</f>
        <v>0</v>
      </c>
      <c r="S77" s="25">
        <f>IF(PROGRAM3_STAFF[[#This Row],[Type]]="Employee",Reference!J$6,IF(OR(PROGRAM3_STAFF[[#This Row],[Type]]="Contractor",PROGRAM3_STAFF[[#This Row],[Type]]="SOW"),Reference!J$7,0))</f>
        <v>0</v>
      </c>
      <c r="T77" s="25">
        <f>IF(PROGRAM3_STAFF[[#This Row],[Type]]="Employee",Reference!K$6,IF(OR(PROGRAM3_STAFF[[#This Row],[Type]]="Contractor",PROGRAM3_STAFF[[#This Row],[Type]]="SOW"),Reference!K$7,0))</f>
        <v>0</v>
      </c>
      <c r="U77" s="25">
        <f>IF(PROGRAM3_STAFF[[#This Row],[Type]]="Employee",Reference!L$6,IF(OR(PROGRAM3_STAFF[[#This Row],[Type]]="Contractor",PROGRAM3_STAFF[[#This Row],[Type]]="SOW"),Reference!L$7,0))</f>
        <v>0</v>
      </c>
      <c r="V77" s="25">
        <f>IF(PROGRAM3_STAFF[[#This Row],[Type]]="Employee",Reference!M$6,IF(OR(PROGRAM3_STAFF[[#This Row],[Type]]="Contractor",PROGRAM3_STAFF[[#This Row],[Type]]="SOW"),Reference!M$7,0))</f>
        <v>0</v>
      </c>
      <c r="W77" s="25">
        <f>IF(PROGRAM3_STAFF[[#This Row],[Type]]="Employee",Reference!N$6,IF(OR(PROGRAM3_STAFF[[#This Row],[Type]]="Contractor",PROGRAM3_STAFF[[#This Row],[Type]]="SOW"),Reference!N$7,0))</f>
        <v>0</v>
      </c>
      <c r="X77" s="25">
        <f>IF(PROGRAM3_STAFF[[#This Row],[Type]]="Employee",Reference!O$6,IF(OR(PROGRAM3_STAFF[[#This Row],[Type]]="Contractor",PROGRAM3_STAFF[[#This Row],[Type]]="SOW"),Reference!O$7,0))</f>
        <v>0</v>
      </c>
      <c r="Y77" s="129">
        <f>SUM(PROGRAM3_STAFF[[#This Row],[Jan-26]:[Dec-26]])</f>
        <v>0</v>
      </c>
      <c r="Z77" s="7">
        <f>PROGRAM3_STAFF[[#This Row],[Rate]]*PROGRAM3_STAFF[[#This Row],[Total Hours]]</f>
        <v>0</v>
      </c>
      <c r="AA77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77" s="24" t="str" cm="1">
        <f t="array" ref="AB77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77" s="24" t="str" cm="1">
        <f t="array" ref="AC77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77" s="24" t="str" cm="1">
        <f t="array" ref="AD77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77" s="24" t="str" cm="1">
        <f t="array" ref="AE77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77" s="24" t="str" cm="1">
        <f t="array" ref="AF77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77" s="24" t="str" cm="1">
        <f t="array" ref="AG77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77" s="24" t="str" cm="1">
        <f t="array" ref="AH77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77" s="24" t="str" cm="1">
        <f t="array" ref="AI77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77" s="24" t="str" cm="1">
        <f t="array" ref="AJ77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77" s="24" t="str" cm="1">
        <f t="array" ref="AK77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77" s="24" t="str" cm="1">
        <f t="array" ref="AL77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78" spans="1:38" x14ac:dyDescent="0.25">
      <c r="A78" s="8" t="str">
        <f t="shared" si="3"/>
        <v>Program 3</v>
      </c>
      <c r="B78"/>
      <c r="C78"/>
      <c r="D78" s="24"/>
      <c r="E78" s="24"/>
      <c r="F78"/>
      <c r="G78"/>
      <c r="H78"/>
      <c r="I78" s="29"/>
      <c r="J78" s="29"/>
      <c r="K78"/>
      <c r="L78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78" s="25">
        <f>IF(PROGRAM3_STAFF[[#This Row],[Type]]="Employee",Reference!D$6,IF(OR(PROGRAM3_STAFF[[#This Row],[Type]]="Contractor",PROGRAM3_STAFF[[#This Row],[Type]]="SOW"),Reference!D$7,0))</f>
        <v>0</v>
      </c>
      <c r="N78" s="25">
        <f>IF(PROGRAM3_STAFF[[#This Row],[Type]]="Employee",Reference!E$6,IF(OR(PROGRAM3_STAFF[[#This Row],[Type]]="Contractor",PROGRAM3_STAFF[[#This Row],[Type]]="SOW"),Reference!E$7,0))</f>
        <v>0</v>
      </c>
      <c r="O78" s="25">
        <f>IF(PROGRAM3_STAFF[[#This Row],[Type]]="Employee",Reference!F$6,IF(OR(PROGRAM3_STAFF[[#This Row],[Type]]="Contractor",PROGRAM3_STAFF[[#This Row],[Type]]="SOW"),Reference!F$7,0))</f>
        <v>0</v>
      </c>
      <c r="P78" s="25">
        <f>IF(PROGRAM3_STAFF[[#This Row],[Type]]="Employee",Reference!G$6,IF(OR(PROGRAM3_STAFF[[#This Row],[Type]]="Contractor",PROGRAM3_STAFF[[#This Row],[Type]]="SOW"),Reference!G$7,0))</f>
        <v>0</v>
      </c>
      <c r="Q78" s="25">
        <f>IF(PROGRAM3_STAFF[[#This Row],[Type]]="Employee",Reference!H$6,IF(OR(PROGRAM3_STAFF[[#This Row],[Type]]="Contractor",PROGRAM3_STAFF[[#This Row],[Type]]="SOW"),Reference!H$7,0))</f>
        <v>0</v>
      </c>
      <c r="R78" s="25">
        <f>IF(PROGRAM3_STAFF[[#This Row],[Type]]="Employee",Reference!I$6,IF(OR(PROGRAM3_STAFF[[#This Row],[Type]]="Contractor",PROGRAM3_STAFF[[#This Row],[Type]]="SOW"),Reference!I$7,0))</f>
        <v>0</v>
      </c>
      <c r="S78" s="25">
        <f>IF(PROGRAM3_STAFF[[#This Row],[Type]]="Employee",Reference!J$6,IF(OR(PROGRAM3_STAFF[[#This Row],[Type]]="Contractor",PROGRAM3_STAFF[[#This Row],[Type]]="SOW"),Reference!J$7,0))</f>
        <v>0</v>
      </c>
      <c r="T78" s="25">
        <f>IF(PROGRAM3_STAFF[[#This Row],[Type]]="Employee",Reference!K$6,IF(OR(PROGRAM3_STAFF[[#This Row],[Type]]="Contractor",PROGRAM3_STAFF[[#This Row],[Type]]="SOW"),Reference!K$7,0))</f>
        <v>0</v>
      </c>
      <c r="U78" s="25">
        <f>IF(PROGRAM3_STAFF[[#This Row],[Type]]="Employee",Reference!L$6,IF(OR(PROGRAM3_STAFF[[#This Row],[Type]]="Contractor",PROGRAM3_STAFF[[#This Row],[Type]]="SOW"),Reference!L$7,0))</f>
        <v>0</v>
      </c>
      <c r="V78" s="25">
        <f>IF(PROGRAM3_STAFF[[#This Row],[Type]]="Employee",Reference!M$6,IF(OR(PROGRAM3_STAFF[[#This Row],[Type]]="Contractor",PROGRAM3_STAFF[[#This Row],[Type]]="SOW"),Reference!M$7,0))</f>
        <v>0</v>
      </c>
      <c r="W78" s="25">
        <f>IF(PROGRAM3_STAFF[[#This Row],[Type]]="Employee",Reference!N$6,IF(OR(PROGRAM3_STAFF[[#This Row],[Type]]="Contractor",PROGRAM3_STAFF[[#This Row],[Type]]="SOW"),Reference!N$7,0))</f>
        <v>0</v>
      </c>
      <c r="X78" s="25">
        <f>IF(PROGRAM3_STAFF[[#This Row],[Type]]="Employee",Reference!O$6,IF(OR(PROGRAM3_STAFF[[#This Row],[Type]]="Contractor",PROGRAM3_STAFF[[#This Row],[Type]]="SOW"),Reference!O$7,0))</f>
        <v>0</v>
      </c>
      <c r="Y78" s="129">
        <f>SUM(PROGRAM3_STAFF[[#This Row],[Jan-26]:[Dec-26]])</f>
        <v>0</v>
      </c>
      <c r="Z78" s="7">
        <f>PROGRAM3_STAFF[[#This Row],[Rate]]*PROGRAM3_STAFF[[#This Row],[Total Hours]]</f>
        <v>0</v>
      </c>
      <c r="AA78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78" s="24" t="str" cm="1">
        <f t="array" ref="AB78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78" s="24" t="str" cm="1">
        <f t="array" ref="AC78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78" s="24" t="str" cm="1">
        <f t="array" ref="AD78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78" s="24" t="str" cm="1">
        <f t="array" ref="AE78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78" s="24" t="str" cm="1">
        <f t="array" ref="AF78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78" s="24" t="str" cm="1">
        <f t="array" ref="AG78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78" s="24" t="str" cm="1">
        <f t="array" ref="AH78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78" s="24" t="str" cm="1">
        <f t="array" ref="AI78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78" s="24" t="str" cm="1">
        <f t="array" ref="AJ78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78" s="24" t="str" cm="1">
        <f t="array" ref="AK78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78" s="24" t="str" cm="1">
        <f t="array" ref="AL78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79" spans="1:38" x14ac:dyDescent="0.25">
      <c r="A79" s="8" t="str">
        <f t="shared" si="3"/>
        <v>Program 3</v>
      </c>
      <c r="B79"/>
      <c r="C79"/>
      <c r="D79" s="24"/>
      <c r="E79" s="24"/>
      <c r="F79"/>
      <c r="G79"/>
      <c r="H79"/>
      <c r="I79" s="29"/>
      <c r="J79" s="29"/>
      <c r="K79"/>
      <c r="L79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79" s="25">
        <f>IF(PROGRAM3_STAFF[[#This Row],[Type]]="Employee",Reference!D$6,IF(OR(PROGRAM3_STAFF[[#This Row],[Type]]="Contractor",PROGRAM3_STAFF[[#This Row],[Type]]="SOW"),Reference!D$7,0))</f>
        <v>0</v>
      </c>
      <c r="N79" s="25">
        <f>IF(PROGRAM3_STAFF[[#This Row],[Type]]="Employee",Reference!E$6,IF(OR(PROGRAM3_STAFF[[#This Row],[Type]]="Contractor",PROGRAM3_STAFF[[#This Row],[Type]]="SOW"),Reference!E$7,0))</f>
        <v>0</v>
      </c>
      <c r="O79" s="25">
        <f>IF(PROGRAM3_STAFF[[#This Row],[Type]]="Employee",Reference!F$6,IF(OR(PROGRAM3_STAFF[[#This Row],[Type]]="Contractor",PROGRAM3_STAFF[[#This Row],[Type]]="SOW"),Reference!F$7,0))</f>
        <v>0</v>
      </c>
      <c r="P79" s="25">
        <f>IF(PROGRAM3_STAFF[[#This Row],[Type]]="Employee",Reference!G$6,IF(OR(PROGRAM3_STAFF[[#This Row],[Type]]="Contractor",PROGRAM3_STAFF[[#This Row],[Type]]="SOW"),Reference!G$7,0))</f>
        <v>0</v>
      </c>
      <c r="Q79" s="25">
        <f>IF(PROGRAM3_STAFF[[#This Row],[Type]]="Employee",Reference!H$6,IF(OR(PROGRAM3_STAFF[[#This Row],[Type]]="Contractor",PROGRAM3_STAFF[[#This Row],[Type]]="SOW"),Reference!H$7,0))</f>
        <v>0</v>
      </c>
      <c r="R79" s="25">
        <f>IF(PROGRAM3_STAFF[[#This Row],[Type]]="Employee",Reference!I$6,IF(OR(PROGRAM3_STAFF[[#This Row],[Type]]="Contractor",PROGRAM3_STAFF[[#This Row],[Type]]="SOW"),Reference!I$7,0))</f>
        <v>0</v>
      </c>
      <c r="S79" s="25">
        <f>IF(PROGRAM3_STAFF[[#This Row],[Type]]="Employee",Reference!J$6,IF(OR(PROGRAM3_STAFF[[#This Row],[Type]]="Contractor",PROGRAM3_STAFF[[#This Row],[Type]]="SOW"),Reference!J$7,0))</f>
        <v>0</v>
      </c>
      <c r="T79" s="25">
        <f>IF(PROGRAM3_STAFF[[#This Row],[Type]]="Employee",Reference!K$6,IF(OR(PROGRAM3_STAFF[[#This Row],[Type]]="Contractor",PROGRAM3_STAFF[[#This Row],[Type]]="SOW"),Reference!K$7,0))</f>
        <v>0</v>
      </c>
      <c r="U79" s="25">
        <f>IF(PROGRAM3_STAFF[[#This Row],[Type]]="Employee",Reference!L$6,IF(OR(PROGRAM3_STAFF[[#This Row],[Type]]="Contractor",PROGRAM3_STAFF[[#This Row],[Type]]="SOW"),Reference!L$7,0))</f>
        <v>0</v>
      </c>
      <c r="V79" s="25">
        <f>IF(PROGRAM3_STAFF[[#This Row],[Type]]="Employee",Reference!M$6,IF(OR(PROGRAM3_STAFF[[#This Row],[Type]]="Contractor",PROGRAM3_STAFF[[#This Row],[Type]]="SOW"),Reference!M$7,0))</f>
        <v>0</v>
      </c>
      <c r="W79" s="25">
        <f>IF(PROGRAM3_STAFF[[#This Row],[Type]]="Employee",Reference!N$6,IF(OR(PROGRAM3_STAFF[[#This Row],[Type]]="Contractor",PROGRAM3_STAFF[[#This Row],[Type]]="SOW"),Reference!N$7,0))</f>
        <v>0</v>
      </c>
      <c r="X79" s="25">
        <f>IF(PROGRAM3_STAFF[[#This Row],[Type]]="Employee",Reference!O$6,IF(OR(PROGRAM3_STAFF[[#This Row],[Type]]="Contractor",PROGRAM3_STAFF[[#This Row],[Type]]="SOW"),Reference!O$7,0))</f>
        <v>0</v>
      </c>
      <c r="Y79" s="129">
        <f>SUM(PROGRAM3_STAFF[[#This Row],[Jan-26]:[Dec-26]])</f>
        <v>0</v>
      </c>
      <c r="Z79" s="7">
        <f>PROGRAM3_STAFF[[#This Row],[Rate]]*PROGRAM3_STAFF[[#This Row],[Total Hours]]</f>
        <v>0</v>
      </c>
      <c r="AA79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79" s="24" t="str" cm="1">
        <f t="array" ref="AB79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79" s="24" t="str" cm="1">
        <f t="array" ref="AC79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79" s="24" t="str" cm="1">
        <f t="array" ref="AD79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79" s="24" t="str" cm="1">
        <f t="array" ref="AE79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79" s="24" t="str" cm="1">
        <f t="array" ref="AF79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79" s="24" t="str" cm="1">
        <f t="array" ref="AG79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79" s="24" t="str" cm="1">
        <f t="array" ref="AH79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79" s="24" t="str" cm="1">
        <f t="array" ref="AI79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79" s="24" t="str" cm="1">
        <f t="array" ref="AJ79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79" s="24" t="str" cm="1">
        <f t="array" ref="AK79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79" s="24" t="str" cm="1">
        <f t="array" ref="AL79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80" spans="1:38" x14ac:dyDescent="0.25">
      <c r="A80" s="8" t="str">
        <f t="shared" si="3"/>
        <v>Program 3</v>
      </c>
      <c r="B80"/>
      <c r="C80"/>
      <c r="D80" s="24"/>
      <c r="E80" s="24"/>
      <c r="F80"/>
      <c r="G80"/>
      <c r="H80"/>
      <c r="I80" s="29"/>
      <c r="J80" s="29"/>
      <c r="K80"/>
      <c r="L80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80" s="25">
        <f>IF(PROGRAM3_STAFF[[#This Row],[Type]]="Employee",Reference!D$6,IF(OR(PROGRAM3_STAFF[[#This Row],[Type]]="Contractor",PROGRAM3_STAFF[[#This Row],[Type]]="SOW"),Reference!D$7,0))</f>
        <v>0</v>
      </c>
      <c r="N80" s="25">
        <f>IF(PROGRAM3_STAFF[[#This Row],[Type]]="Employee",Reference!E$6,IF(OR(PROGRAM3_STAFF[[#This Row],[Type]]="Contractor",PROGRAM3_STAFF[[#This Row],[Type]]="SOW"),Reference!E$7,0))</f>
        <v>0</v>
      </c>
      <c r="O80" s="25">
        <f>IF(PROGRAM3_STAFF[[#This Row],[Type]]="Employee",Reference!F$6,IF(OR(PROGRAM3_STAFF[[#This Row],[Type]]="Contractor",PROGRAM3_STAFF[[#This Row],[Type]]="SOW"),Reference!F$7,0))</f>
        <v>0</v>
      </c>
      <c r="P80" s="25">
        <f>IF(PROGRAM3_STAFF[[#This Row],[Type]]="Employee",Reference!G$6,IF(OR(PROGRAM3_STAFF[[#This Row],[Type]]="Contractor",PROGRAM3_STAFF[[#This Row],[Type]]="SOW"),Reference!G$7,0))</f>
        <v>0</v>
      </c>
      <c r="Q80" s="25">
        <f>IF(PROGRAM3_STAFF[[#This Row],[Type]]="Employee",Reference!H$6,IF(OR(PROGRAM3_STAFF[[#This Row],[Type]]="Contractor",PROGRAM3_STAFF[[#This Row],[Type]]="SOW"),Reference!H$7,0))</f>
        <v>0</v>
      </c>
      <c r="R80" s="25">
        <f>IF(PROGRAM3_STAFF[[#This Row],[Type]]="Employee",Reference!I$6,IF(OR(PROGRAM3_STAFF[[#This Row],[Type]]="Contractor",PROGRAM3_STAFF[[#This Row],[Type]]="SOW"),Reference!I$7,0))</f>
        <v>0</v>
      </c>
      <c r="S80" s="25">
        <f>IF(PROGRAM3_STAFF[[#This Row],[Type]]="Employee",Reference!J$6,IF(OR(PROGRAM3_STAFF[[#This Row],[Type]]="Contractor",PROGRAM3_STAFF[[#This Row],[Type]]="SOW"),Reference!J$7,0))</f>
        <v>0</v>
      </c>
      <c r="T80" s="25">
        <f>IF(PROGRAM3_STAFF[[#This Row],[Type]]="Employee",Reference!K$6,IF(OR(PROGRAM3_STAFF[[#This Row],[Type]]="Contractor",PROGRAM3_STAFF[[#This Row],[Type]]="SOW"),Reference!K$7,0))</f>
        <v>0</v>
      </c>
      <c r="U80" s="25">
        <f>IF(PROGRAM3_STAFF[[#This Row],[Type]]="Employee",Reference!L$6,IF(OR(PROGRAM3_STAFF[[#This Row],[Type]]="Contractor",PROGRAM3_STAFF[[#This Row],[Type]]="SOW"),Reference!L$7,0))</f>
        <v>0</v>
      </c>
      <c r="V80" s="25">
        <f>IF(PROGRAM3_STAFF[[#This Row],[Type]]="Employee",Reference!M$6,IF(OR(PROGRAM3_STAFF[[#This Row],[Type]]="Contractor",PROGRAM3_STAFF[[#This Row],[Type]]="SOW"),Reference!M$7,0))</f>
        <v>0</v>
      </c>
      <c r="W80" s="25">
        <f>IF(PROGRAM3_STAFF[[#This Row],[Type]]="Employee",Reference!N$6,IF(OR(PROGRAM3_STAFF[[#This Row],[Type]]="Contractor",PROGRAM3_STAFF[[#This Row],[Type]]="SOW"),Reference!N$7,0))</f>
        <v>0</v>
      </c>
      <c r="X80" s="25">
        <f>IF(PROGRAM3_STAFF[[#This Row],[Type]]="Employee",Reference!O$6,IF(OR(PROGRAM3_STAFF[[#This Row],[Type]]="Contractor",PROGRAM3_STAFF[[#This Row],[Type]]="SOW"),Reference!O$7,0))</f>
        <v>0</v>
      </c>
      <c r="Y80" s="129">
        <f>SUM(PROGRAM3_STAFF[[#This Row],[Jan-26]:[Dec-26]])</f>
        <v>0</v>
      </c>
      <c r="Z80" s="7">
        <f>PROGRAM3_STAFF[[#This Row],[Rate]]*PROGRAM3_STAFF[[#This Row],[Total Hours]]</f>
        <v>0</v>
      </c>
      <c r="AA80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80" s="24" t="str" cm="1">
        <f t="array" ref="AB80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80" s="24" t="str" cm="1">
        <f t="array" ref="AC80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80" s="24" t="str" cm="1">
        <f t="array" ref="AD80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80" s="24" t="str" cm="1">
        <f t="array" ref="AE80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80" s="24" t="str" cm="1">
        <f t="array" ref="AF80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80" s="24" t="str" cm="1">
        <f t="array" ref="AG80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80" s="24" t="str" cm="1">
        <f t="array" ref="AH80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80" s="24" t="str" cm="1">
        <f t="array" ref="AI80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80" s="24" t="str" cm="1">
        <f t="array" ref="AJ80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80" s="24" t="str" cm="1">
        <f t="array" ref="AK80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80" s="24" t="str" cm="1">
        <f t="array" ref="AL80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81" spans="1:38" x14ac:dyDescent="0.25">
      <c r="A81" s="8" t="str">
        <f t="shared" si="3"/>
        <v>Program 3</v>
      </c>
      <c r="B81"/>
      <c r="C81"/>
      <c r="D81" s="24"/>
      <c r="E81" s="24"/>
      <c r="F81"/>
      <c r="G81"/>
      <c r="H81"/>
      <c r="I81" s="29"/>
      <c r="J81" s="29"/>
      <c r="K81"/>
      <c r="L81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81" s="25">
        <f>IF(PROGRAM3_STAFF[[#This Row],[Type]]="Employee",Reference!D$6,IF(OR(PROGRAM3_STAFF[[#This Row],[Type]]="Contractor",PROGRAM3_STAFF[[#This Row],[Type]]="SOW"),Reference!D$7,0))</f>
        <v>0</v>
      </c>
      <c r="N81" s="25">
        <f>IF(PROGRAM3_STAFF[[#This Row],[Type]]="Employee",Reference!E$6,IF(OR(PROGRAM3_STAFF[[#This Row],[Type]]="Contractor",PROGRAM3_STAFF[[#This Row],[Type]]="SOW"),Reference!E$7,0))</f>
        <v>0</v>
      </c>
      <c r="O81" s="25">
        <f>IF(PROGRAM3_STAFF[[#This Row],[Type]]="Employee",Reference!F$6,IF(OR(PROGRAM3_STAFF[[#This Row],[Type]]="Contractor",PROGRAM3_STAFF[[#This Row],[Type]]="SOW"),Reference!F$7,0))</f>
        <v>0</v>
      </c>
      <c r="P81" s="25">
        <f>IF(PROGRAM3_STAFF[[#This Row],[Type]]="Employee",Reference!G$6,IF(OR(PROGRAM3_STAFF[[#This Row],[Type]]="Contractor",PROGRAM3_STAFF[[#This Row],[Type]]="SOW"),Reference!G$7,0))</f>
        <v>0</v>
      </c>
      <c r="Q81" s="25">
        <f>IF(PROGRAM3_STAFF[[#This Row],[Type]]="Employee",Reference!H$6,IF(OR(PROGRAM3_STAFF[[#This Row],[Type]]="Contractor",PROGRAM3_STAFF[[#This Row],[Type]]="SOW"),Reference!H$7,0))</f>
        <v>0</v>
      </c>
      <c r="R81" s="25">
        <f>IF(PROGRAM3_STAFF[[#This Row],[Type]]="Employee",Reference!I$6,IF(OR(PROGRAM3_STAFF[[#This Row],[Type]]="Contractor",PROGRAM3_STAFF[[#This Row],[Type]]="SOW"),Reference!I$7,0))</f>
        <v>0</v>
      </c>
      <c r="S81" s="25">
        <f>IF(PROGRAM3_STAFF[[#This Row],[Type]]="Employee",Reference!J$6,IF(OR(PROGRAM3_STAFF[[#This Row],[Type]]="Contractor",PROGRAM3_STAFF[[#This Row],[Type]]="SOW"),Reference!J$7,0))</f>
        <v>0</v>
      </c>
      <c r="T81" s="25">
        <f>IF(PROGRAM3_STAFF[[#This Row],[Type]]="Employee",Reference!K$6,IF(OR(PROGRAM3_STAFF[[#This Row],[Type]]="Contractor",PROGRAM3_STAFF[[#This Row],[Type]]="SOW"),Reference!K$7,0))</f>
        <v>0</v>
      </c>
      <c r="U81" s="25">
        <f>IF(PROGRAM3_STAFF[[#This Row],[Type]]="Employee",Reference!L$6,IF(OR(PROGRAM3_STAFF[[#This Row],[Type]]="Contractor",PROGRAM3_STAFF[[#This Row],[Type]]="SOW"),Reference!L$7,0))</f>
        <v>0</v>
      </c>
      <c r="V81" s="25">
        <f>IF(PROGRAM3_STAFF[[#This Row],[Type]]="Employee",Reference!M$6,IF(OR(PROGRAM3_STAFF[[#This Row],[Type]]="Contractor",PROGRAM3_STAFF[[#This Row],[Type]]="SOW"),Reference!M$7,0))</f>
        <v>0</v>
      </c>
      <c r="W81" s="25">
        <f>IF(PROGRAM3_STAFF[[#This Row],[Type]]="Employee",Reference!N$6,IF(OR(PROGRAM3_STAFF[[#This Row],[Type]]="Contractor",PROGRAM3_STAFF[[#This Row],[Type]]="SOW"),Reference!N$7,0))</f>
        <v>0</v>
      </c>
      <c r="X81" s="25">
        <f>IF(PROGRAM3_STAFF[[#This Row],[Type]]="Employee",Reference!O$6,IF(OR(PROGRAM3_STAFF[[#This Row],[Type]]="Contractor",PROGRAM3_STAFF[[#This Row],[Type]]="SOW"),Reference!O$7,0))</f>
        <v>0</v>
      </c>
      <c r="Y81" s="129">
        <f>SUM(PROGRAM3_STAFF[[#This Row],[Jan-26]:[Dec-26]])</f>
        <v>0</v>
      </c>
      <c r="Z81" s="7">
        <f>PROGRAM3_STAFF[[#This Row],[Rate]]*PROGRAM3_STAFF[[#This Row],[Total Hours]]</f>
        <v>0</v>
      </c>
      <c r="AA81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81" s="24" t="str" cm="1">
        <f t="array" ref="AB81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81" s="24" t="str" cm="1">
        <f t="array" ref="AC81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81" s="24" t="str" cm="1">
        <f t="array" ref="AD81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81" s="24" t="str" cm="1">
        <f t="array" ref="AE81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81" s="24" t="str" cm="1">
        <f t="array" ref="AF81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81" s="24" t="str" cm="1">
        <f t="array" ref="AG81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81" s="24" t="str" cm="1">
        <f t="array" ref="AH81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81" s="24" t="str" cm="1">
        <f t="array" ref="AI81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81" s="24" t="str" cm="1">
        <f t="array" ref="AJ81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81" s="24" t="str" cm="1">
        <f t="array" ref="AK81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81" s="24" t="str" cm="1">
        <f t="array" ref="AL81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82" spans="1:38" x14ac:dyDescent="0.25">
      <c r="A82" s="8" t="str">
        <f t="shared" si="3"/>
        <v>Program 3</v>
      </c>
      <c r="B82"/>
      <c r="C82"/>
      <c r="D82" s="24"/>
      <c r="E82" s="24"/>
      <c r="F82"/>
      <c r="G82"/>
      <c r="H82"/>
      <c r="I82" s="29"/>
      <c r="J82" s="29"/>
      <c r="K82"/>
      <c r="L82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82" s="25">
        <f>IF(PROGRAM3_STAFF[[#This Row],[Type]]="Employee",Reference!D$6,IF(OR(PROGRAM3_STAFF[[#This Row],[Type]]="Contractor",PROGRAM3_STAFF[[#This Row],[Type]]="SOW"),Reference!D$7,0))</f>
        <v>0</v>
      </c>
      <c r="N82" s="25">
        <f>IF(PROGRAM3_STAFF[[#This Row],[Type]]="Employee",Reference!E$6,IF(OR(PROGRAM3_STAFF[[#This Row],[Type]]="Contractor",PROGRAM3_STAFF[[#This Row],[Type]]="SOW"),Reference!E$7,0))</f>
        <v>0</v>
      </c>
      <c r="O82" s="25">
        <f>IF(PROGRAM3_STAFF[[#This Row],[Type]]="Employee",Reference!F$6,IF(OR(PROGRAM3_STAFF[[#This Row],[Type]]="Contractor",PROGRAM3_STAFF[[#This Row],[Type]]="SOW"),Reference!F$7,0))</f>
        <v>0</v>
      </c>
      <c r="P82" s="25">
        <f>IF(PROGRAM3_STAFF[[#This Row],[Type]]="Employee",Reference!G$6,IF(OR(PROGRAM3_STAFF[[#This Row],[Type]]="Contractor",PROGRAM3_STAFF[[#This Row],[Type]]="SOW"),Reference!G$7,0))</f>
        <v>0</v>
      </c>
      <c r="Q82" s="25">
        <f>IF(PROGRAM3_STAFF[[#This Row],[Type]]="Employee",Reference!H$6,IF(OR(PROGRAM3_STAFF[[#This Row],[Type]]="Contractor",PROGRAM3_STAFF[[#This Row],[Type]]="SOW"),Reference!H$7,0))</f>
        <v>0</v>
      </c>
      <c r="R82" s="25">
        <f>IF(PROGRAM3_STAFF[[#This Row],[Type]]="Employee",Reference!I$6,IF(OR(PROGRAM3_STAFF[[#This Row],[Type]]="Contractor",PROGRAM3_STAFF[[#This Row],[Type]]="SOW"),Reference!I$7,0))</f>
        <v>0</v>
      </c>
      <c r="S82" s="25">
        <f>IF(PROGRAM3_STAFF[[#This Row],[Type]]="Employee",Reference!J$6,IF(OR(PROGRAM3_STAFF[[#This Row],[Type]]="Contractor",PROGRAM3_STAFF[[#This Row],[Type]]="SOW"),Reference!J$7,0))</f>
        <v>0</v>
      </c>
      <c r="T82" s="25">
        <f>IF(PROGRAM3_STAFF[[#This Row],[Type]]="Employee",Reference!K$6,IF(OR(PROGRAM3_STAFF[[#This Row],[Type]]="Contractor",PROGRAM3_STAFF[[#This Row],[Type]]="SOW"),Reference!K$7,0))</f>
        <v>0</v>
      </c>
      <c r="U82" s="25">
        <f>IF(PROGRAM3_STAFF[[#This Row],[Type]]="Employee",Reference!L$6,IF(OR(PROGRAM3_STAFF[[#This Row],[Type]]="Contractor",PROGRAM3_STAFF[[#This Row],[Type]]="SOW"),Reference!L$7,0))</f>
        <v>0</v>
      </c>
      <c r="V82" s="25">
        <f>IF(PROGRAM3_STAFF[[#This Row],[Type]]="Employee",Reference!M$6,IF(OR(PROGRAM3_STAFF[[#This Row],[Type]]="Contractor",PROGRAM3_STAFF[[#This Row],[Type]]="SOW"),Reference!M$7,0))</f>
        <v>0</v>
      </c>
      <c r="W82" s="25">
        <f>IF(PROGRAM3_STAFF[[#This Row],[Type]]="Employee",Reference!N$6,IF(OR(PROGRAM3_STAFF[[#This Row],[Type]]="Contractor",PROGRAM3_STAFF[[#This Row],[Type]]="SOW"),Reference!N$7,0))</f>
        <v>0</v>
      </c>
      <c r="X82" s="25">
        <f>IF(PROGRAM3_STAFF[[#This Row],[Type]]="Employee",Reference!O$6,IF(OR(PROGRAM3_STAFF[[#This Row],[Type]]="Contractor",PROGRAM3_STAFF[[#This Row],[Type]]="SOW"),Reference!O$7,0))</f>
        <v>0</v>
      </c>
      <c r="Y82" s="129">
        <f>SUM(PROGRAM3_STAFF[[#This Row],[Jan-26]:[Dec-26]])</f>
        <v>0</v>
      </c>
      <c r="Z82" s="7">
        <f>PROGRAM3_STAFF[[#This Row],[Rate]]*PROGRAM3_STAFF[[#This Row],[Total Hours]]</f>
        <v>0</v>
      </c>
      <c r="AA82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82" s="24" t="str" cm="1">
        <f t="array" ref="AB82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82" s="24" t="str" cm="1">
        <f t="array" ref="AC82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82" s="24" t="str" cm="1">
        <f t="array" ref="AD82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82" s="24" t="str" cm="1">
        <f t="array" ref="AE82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82" s="24" t="str" cm="1">
        <f t="array" ref="AF82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82" s="24" t="str" cm="1">
        <f t="array" ref="AG82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82" s="24" t="str" cm="1">
        <f t="array" ref="AH82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82" s="24" t="str" cm="1">
        <f t="array" ref="AI82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82" s="24" t="str" cm="1">
        <f t="array" ref="AJ82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82" s="24" t="str" cm="1">
        <f t="array" ref="AK82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82" s="24" t="str" cm="1">
        <f t="array" ref="AL82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83" spans="1:38" x14ac:dyDescent="0.25">
      <c r="A83" s="8" t="str">
        <f t="shared" si="3"/>
        <v>Program 3</v>
      </c>
      <c r="B83"/>
      <c r="C83"/>
      <c r="D83" s="24"/>
      <c r="E83" s="24"/>
      <c r="F83"/>
      <c r="G83"/>
      <c r="H83"/>
      <c r="I83" s="29"/>
      <c r="J83" s="29"/>
      <c r="K83"/>
      <c r="L83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83" s="25">
        <f>IF(PROGRAM3_STAFF[[#This Row],[Type]]="Employee",Reference!D$6,IF(OR(PROGRAM3_STAFF[[#This Row],[Type]]="Contractor",PROGRAM3_STAFF[[#This Row],[Type]]="SOW"),Reference!D$7,0))</f>
        <v>0</v>
      </c>
      <c r="N83" s="25">
        <f>IF(PROGRAM3_STAFF[[#This Row],[Type]]="Employee",Reference!E$6,IF(OR(PROGRAM3_STAFF[[#This Row],[Type]]="Contractor",PROGRAM3_STAFF[[#This Row],[Type]]="SOW"),Reference!E$7,0))</f>
        <v>0</v>
      </c>
      <c r="O83" s="25">
        <f>IF(PROGRAM3_STAFF[[#This Row],[Type]]="Employee",Reference!F$6,IF(OR(PROGRAM3_STAFF[[#This Row],[Type]]="Contractor",PROGRAM3_STAFF[[#This Row],[Type]]="SOW"),Reference!F$7,0))</f>
        <v>0</v>
      </c>
      <c r="P83" s="25">
        <f>IF(PROGRAM3_STAFF[[#This Row],[Type]]="Employee",Reference!G$6,IF(OR(PROGRAM3_STAFF[[#This Row],[Type]]="Contractor",PROGRAM3_STAFF[[#This Row],[Type]]="SOW"),Reference!G$7,0))</f>
        <v>0</v>
      </c>
      <c r="Q83" s="25">
        <f>IF(PROGRAM3_STAFF[[#This Row],[Type]]="Employee",Reference!H$6,IF(OR(PROGRAM3_STAFF[[#This Row],[Type]]="Contractor",PROGRAM3_STAFF[[#This Row],[Type]]="SOW"),Reference!H$7,0))</f>
        <v>0</v>
      </c>
      <c r="R83" s="25">
        <f>IF(PROGRAM3_STAFF[[#This Row],[Type]]="Employee",Reference!I$6,IF(OR(PROGRAM3_STAFF[[#This Row],[Type]]="Contractor",PROGRAM3_STAFF[[#This Row],[Type]]="SOW"),Reference!I$7,0))</f>
        <v>0</v>
      </c>
      <c r="S83" s="25">
        <f>IF(PROGRAM3_STAFF[[#This Row],[Type]]="Employee",Reference!J$6,IF(OR(PROGRAM3_STAFF[[#This Row],[Type]]="Contractor",PROGRAM3_STAFF[[#This Row],[Type]]="SOW"),Reference!J$7,0))</f>
        <v>0</v>
      </c>
      <c r="T83" s="25">
        <f>IF(PROGRAM3_STAFF[[#This Row],[Type]]="Employee",Reference!K$6,IF(OR(PROGRAM3_STAFF[[#This Row],[Type]]="Contractor",PROGRAM3_STAFF[[#This Row],[Type]]="SOW"),Reference!K$7,0))</f>
        <v>0</v>
      </c>
      <c r="U83" s="25">
        <f>IF(PROGRAM3_STAFF[[#This Row],[Type]]="Employee",Reference!L$6,IF(OR(PROGRAM3_STAFF[[#This Row],[Type]]="Contractor",PROGRAM3_STAFF[[#This Row],[Type]]="SOW"),Reference!L$7,0))</f>
        <v>0</v>
      </c>
      <c r="V83" s="25">
        <f>IF(PROGRAM3_STAFF[[#This Row],[Type]]="Employee",Reference!M$6,IF(OR(PROGRAM3_STAFF[[#This Row],[Type]]="Contractor",PROGRAM3_STAFF[[#This Row],[Type]]="SOW"),Reference!M$7,0))</f>
        <v>0</v>
      </c>
      <c r="W83" s="25">
        <f>IF(PROGRAM3_STAFF[[#This Row],[Type]]="Employee",Reference!N$6,IF(OR(PROGRAM3_STAFF[[#This Row],[Type]]="Contractor",PROGRAM3_STAFF[[#This Row],[Type]]="SOW"),Reference!N$7,0))</f>
        <v>0</v>
      </c>
      <c r="X83" s="25">
        <f>IF(PROGRAM3_STAFF[[#This Row],[Type]]="Employee",Reference!O$6,IF(OR(PROGRAM3_STAFF[[#This Row],[Type]]="Contractor",PROGRAM3_STAFF[[#This Row],[Type]]="SOW"),Reference!O$7,0))</f>
        <v>0</v>
      </c>
      <c r="Y83" s="129">
        <f>SUM(PROGRAM3_STAFF[[#This Row],[Jan-26]:[Dec-26]])</f>
        <v>0</v>
      </c>
      <c r="Z83" s="7">
        <f>PROGRAM3_STAFF[[#This Row],[Rate]]*PROGRAM3_STAFF[[#This Row],[Total Hours]]</f>
        <v>0</v>
      </c>
      <c r="AA83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83" s="24" t="str" cm="1">
        <f t="array" ref="AB83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83" s="24" t="str" cm="1">
        <f t="array" ref="AC83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83" s="24" t="str" cm="1">
        <f t="array" ref="AD83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83" s="24" t="str" cm="1">
        <f t="array" ref="AE83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83" s="24" t="str" cm="1">
        <f t="array" ref="AF83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83" s="24" t="str" cm="1">
        <f t="array" ref="AG83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83" s="24" t="str" cm="1">
        <f t="array" ref="AH83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83" s="24" t="str" cm="1">
        <f t="array" ref="AI83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83" s="24" t="str" cm="1">
        <f t="array" ref="AJ83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83" s="24" t="str" cm="1">
        <f t="array" ref="AK83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83" s="24" t="str" cm="1">
        <f t="array" ref="AL83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84" spans="1:38" x14ac:dyDescent="0.25">
      <c r="A84" s="8" t="str">
        <f t="shared" si="3"/>
        <v>Program 3</v>
      </c>
      <c r="B84"/>
      <c r="C84"/>
      <c r="D84" s="24"/>
      <c r="E84" s="24"/>
      <c r="F84"/>
      <c r="G84"/>
      <c r="H84"/>
      <c r="I84" s="29"/>
      <c r="J84" s="29"/>
      <c r="K84"/>
      <c r="L84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84" s="25">
        <f>IF(PROGRAM3_STAFF[[#This Row],[Type]]="Employee",Reference!D$6,IF(OR(PROGRAM3_STAFF[[#This Row],[Type]]="Contractor",PROGRAM3_STAFF[[#This Row],[Type]]="SOW"),Reference!D$7,0))</f>
        <v>0</v>
      </c>
      <c r="N84" s="25">
        <f>IF(PROGRAM3_STAFF[[#This Row],[Type]]="Employee",Reference!E$6,IF(OR(PROGRAM3_STAFF[[#This Row],[Type]]="Contractor",PROGRAM3_STAFF[[#This Row],[Type]]="SOW"),Reference!E$7,0))</f>
        <v>0</v>
      </c>
      <c r="O84" s="25">
        <f>IF(PROGRAM3_STAFF[[#This Row],[Type]]="Employee",Reference!F$6,IF(OR(PROGRAM3_STAFF[[#This Row],[Type]]="Contractor",PROGRAM3_STAFF[[#This Row],[Type]]="SOW"),Reference!F$7,0))</f>
        <v>0</v>
      </c>
      <c r="P84" s="25">
        <f>IF(PROGRAM3_STAFF[[#This Row],[Type]]="Employee",Reference!G$6,IF(OR(PROGRAM3_STAFF[[#This Row],[Type]]="Contractor",PROGRAM3_STAFF[[#This Row],[Type]]="SOW"),Reference!G$7,0))</f>
        <v>0</v>
      </c>
      <c r="Q84" s="25">
        <f>IF(PROGRAM3_STAFF[[#This Row],[Type]]="Employee",Reference!H$6,IF(OR(PROGRAM3_STAFF[[#This Row],[Type]]="Contractor",PROGRAM3_STAFF[[#This Row],[Type]]="SOW"),Reference!H$7,0))</f>
        <v>0</v>
      </c>
      <c r="R84" s="25">
        <f>IF(PROGRAM3_STAFF[[#This Row],[Type]]="Employee",Reference!I$6,IF(OR(PROGRAM3_STAFF[[#This Row],[Type]]="Contractor",PROGRAM3_STAFF[[#This Row],[Type]]="SOW"),Reference!I$7,0))</f>
        <v>0</v>
      </c>
      <c r="S84" s="25">
        <f>IF(PROGRAM3_STAFF[[#This Row],[Type]]="Employee",Reference!J$6,IF(OR(PROGRAM3_STAFF[[#This Row],[Type]]="Contractor",PROGRAM3_STAFF[[#This Row],[Type]]="SOW"),Reference!J$7,0))</f>
        <v>0</v>
      </c>
      <c r="T84" s="25">
        <f>IF(PROGRAM3_STAFF[[#This Row],[Type]]="Employee",Reference!K$6,IF(OR(PROGRAM3_STAFF[[#This Row],[Type]]="Contractor",PROGRAM3_STAFF[[#This Row],[Type]]="SOW"),Reference!K$7,0))</f>
        <v>0</v>
      </c>
      <c r="U84" s="25">
        <f>IF(PROGRAM3_STAFF[[#This Row],[Type]]="Employee",Reference!L$6,IF(OR(PROGRAM3_STAFF[[#This Row],[Type]]="Contractor",PROGRAM3_STAFF[[#This Row],[Type]]="SOW"),Reference!L$7,0))</f>
        <v>0</v>
      </c>
      <c r="V84" s="25">
        <f>IF(PROGRAM3_STAFF[[#This Row],[Type]]="Employee",Reference!M$6,IF(OR(PROGRAM3_STAFF[[#This Row],[Type]]="Contractor",PROGRAM3_STAFF[[#This Row],[Type]]="SOW"),Reference!M$7,0))</f>
        <v>0</v>
      </c>
      <c r="W84" s="25">
        <f>IF(PROGRAM3_STAFF[[#This Row],[Type]]="Employee",Reference!N$6,IF(OR(PROGRAM3_STAFF[[#This Row],[Type]]="Contractor",PROGRAM3_STAFF[[#This Row],[Type]]="SOW"),Reference!N$7,0))</f>
        <v>0</v>
      </c>
      <c r="X84" s="25">
        <f>IF(PROGRAM3_STAFF[[#This Row],[Type]]="Employee",Reference!O$6,IF(OR(PROGRAM3_STAFF[[#This Row],[Type]]="Contractor",PROGRAM3_STAFF[[#This Row],[Type]]="SOW"),Reference!O$7,0))</f>
        <v>0</v>
      </c>
      <c r="Y84" s="129">
        <f>SUM(PROGRAM3_STAFF[[#This Row],[Jan-26]:[Dec-26]])</f>
        <v>0</v>
      </c>
      <c r="Z84" s="7">
        <f>PROGRAM3_STAFF[[#This Row],[Rate]]*PROGRAM3_STAFF[[#This Row],[Total Hours]]</f>
        <v>0</v>
      </c>
      <c r="AA84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84" s="24" t="str" cm="1">
        <f t="array" ref="AB84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84" s="24" t="str" cm="1">
        <f t="array" ref="AC84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84" s="24" t="str" cm="1">
        <f t="array" ref="AD84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84" s="24" t="str" cm="1">
        <f t="array" ref="AE84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84" s="24" t="str" cm="1">
        <f t="array" ref="AF84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84" s="24" t="str" cm="1">
        <f t="array" ref="AG84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84" s="24" t="str" cm="1">
        <f t="array" ref="AH84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84" s="24" t="str" cm="1">
        <f t="array" ref="AI84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84" s="24" t="str" cm="1">
        <f t="array" ref="AJ84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84" s="24" t="str" cm="1">
        <f t="array" ref="AK84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84" s="24" t="str" cm="1">
        <f t="array" ref="AL84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85" spans="1:38" x14ac:dyDescent="0.25">
      <c r="A85" s="8" t="str">
        <f t="shared" si="3"/>
        <v>Program 3</v>
      </c>
      <c r="B85"/>
      <c r="C85"/>
      <c r="D85" s="24"/>
      <c r="E85" s="24"/>
      <c r="F85"/>
      <c r="G85"/>
      <c r="H85"/>
      <c r="I85" s="29"/>
      <c r="J85" s="29"/>
      <c r="K85"/>
      <c r="L85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85" s="25">
        <f>IF(PROGRAM3_STAFF[[#This Row],[Type]]="Employee",Reference!D$6,IF(OR(PROGRAM3_STAFF[[#This Row],[Type]]="Contractor",PROGRAM3_STAFF[[#This Row],[Type]]="SOW"),Reference!D$7,0))</f>
        <v>0</v>
      </c>
      <c r="N85" s="25">
        <f>IF(PROGRAM3_STAFF[[#This Row],[Type]]="Employee",Reference!E$6,IF(OR(PROGRAM3_STAFF[[#This Row],[Type]]="Contractor",PROGRAM3_STAFF[[#This Row],[Type]]="SOW"),Reference!E$7,0))</f>
        <v>0</v>
      </c>
      <c r="O85" s="25">
        <f>IF(PROGRAM3_STAFF[[#This Row],[Type]]="Employee",Reference!F$6,IF(OR(PROGRAM3_STAFF[[#This Row],[Type]]="Contractor",PROGRAM3_STAFF[[#This Row],[Type]]="SOW"),Reference!F$7,0))</f>
        <v>0</v>
      </c>
      <c r="P85" s="25">
        <f>IF(PROGRAM3_STAFF[[#This Row],[Type]]="Employee",Reference!G$6,IF(OR(PROGRAM3_STAFF[[#This Row],[Type]]="Contractor",PROGRAM3_STAFF[[#This Row],[Type]]="SOW"),Reference!G$7,0))</f>
        <v>0</v>
      </c>
      <c r="Q85" s="25">
        <f>IF(PROGRAM3_STAFF[[#This Row],[Type]]="Employee",Reference!H$6,IF(OR(PROGRAM3_STAFF[[#This Row],[Type]]="Contractor",PROGRAM3_STAFF[[#This Row],[Type]]="SOW"),Reference!H$7,0))</f>
        <v>0</v>
      </c>
      <c r="R85" s="25">
        <f>IF(PROGRAM3_STAFF[[#This Row],[Type]]="Employee",Reference!I$6,IF(OR(PROGRAM3_STAFF[[#This Row],[Type]]="Contractor",PROGRAM3_STAFF[[#This Row],[Type]]="SOW"),Reference!I$7,0))</f>
        <v>0</v>
      </c>
      <c r="S85" s="25">
        <f>IF(PROGRAM3_STAFF[[#This Row],[Type]]="Employee",Reference!J$6,IF(OR(PROGRAM3_STAFF[[#This Row],[Type]]="Contractor",PROGRAM3_STAFF[[#This Row],[Type]]="SOW"),Reference!J$7,0))</f>
        <v>0</v>
      </c>
      <c r="T85" s="25">
        <f>IF(PROGRAM3_STAFF[[#This Row],[Type]]="Employee",Reference!K$6,IF(OR(PROGRAM3_STAFF[[#This Row],[Type]]="Contractor",PROGRAM3_STAFF[[#This Row],[Type]]="SOW"),Reference!K$7,0))</f>
        <v>0</v>
      </c>
      <c r="U85" s="25">
        <f>IF(PROGRAM3_STAFF[[#This Row],[Type]]="Employee",Reference!L$6,IF(OR(PROGRAM3_STAFF[[#This Row],[Type]]="Contractor",PROGRAM3_STAFF[[#This Row],[Type]]="SOW"),Reference!L$7,0))</f>
        <v>0</v>
      </c>
      <c r="V85" s="25">
        <f>IF(PROGRAM3_STAFF[[#This Row],[Type]]="Employee",Reference!M$6,IF(OR(PROGRAM3_STAFF[[#This Row],[Type]]="Contractor",PROGRAM3_STAFF[[#This Row],[Type]]="SOW"),Reference!M$7,0))</f>
        <v>0</v>
      </c>
      <c r="W85" s="25">
        <f>IF(PROGRAM3_STAFF[[#This Row],[Type]]="Employee",Reference!N$6,IF(OR(PROGRAM3_STAFF[[#This Row],[Type]]="Contractor",PROGRAM3_STAFF[[#This Row],[Type]]="SOW"),Reference!N$7,0))</f>
        <v>0</v>
      </c>
      <c r="X85" s="25">
        <f>IF(PROGRAM3_STAFF[[#This Row],[Type]]="Employee",Reference!O$6,IF(OR(PROGRAM3_STAFF[[#This Row],[Type]]="Contractor",PROGRAM3_STAFF[[#This Row],[Type]]="SOW"),Reference!O$7,0))</f>
        <v>0</v>
      </c>
      <c r="Y85" s="129">
        <f>SUM(PROGRAM3_STAFF[[#This Row],[Jan-26]:[Dec-26]])</f>
        <v>0</v>
      </c>
      <c r="Z85" s="7">
        <f>PROGRAM3_STAFF[[#This Row],[Rate]]*PROGRAM3_STAFF[[#This Row],[Total Hours]]</f>
        <v>0</v>
      </c>
      <c r="AA85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85" s="24" t="str" cm="1">
        <f t="array" ref="AB85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85" s="24" t="str" cm="1">
        <f t="array" ref="AC85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85" s="24" t="str" cm="1">
        <f t="array" ref="AD85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85" s="24" t="str" cm="1">
        <f t="array" ref="AE85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85" s="24" t="str" cm="1">
        <f t="array" ref="AF85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85" s="24" t="str" cm="1">
        <f t="array" ref="AG85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85" s="24" t="str" cm="1">
        <f t="array" ref="AH85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85" s="24" t="str" cm="1">
        <f t="array" ref="AI85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85" s="24" t="str" cm="1">
        <f t="array" ref="AJ85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85" s="24" t="str" cm="1">
        <f t="array" ref="AK85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85" s="24" t="str" cm="1">
        <f t="array" ref="AL85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86" spans="1:38" x14ac:dyDescent="0.25">
      <c r="A86" s="8" t="str">
        <f t="shared" si="3"/>
        <v>Program 3</v>
      </c>
      <c r="B86"/>
      <c r="C86"/>
      <c r="D86" s="24"/>
      <c r="E86" s="24"/>
      <c r="F86"/>
      <c r="G86"/>
      <c r="H86"/>
      <c r="I86" s="29"/>
      <c r="J86" s="29"/>
      <c r="K86"/>
      <c r="L86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86" s="25">
        <f>IF(PROGRAM3_STAFF[[#This Row],[Type]]="Employee",Reference!D$6,IF(OR(PROGRAM3_STAFF[[#This Row],[Type]]="Contractor",PROGRAM3_STAFF[[#This Row],[Type]]="SOW"),Reference!D$7,0))</f>
        <v>0</v>
      </c>
      <c r="N86" s="25">
        <f>IF(PROGRAM3_STAFF[[#This Row],[Type]]="Employee",Reference!E$6,IF(OR(PROGRAM3_STAFF[[#This Row],[Type]]="Contractor",PROGRAM3_STAFF[[#This Row],[Type]]="SOW"),Reference!E$7,0))</f>
        <v>0</v>
      </c>
      <c r="O86" s="25">
        <f>IF(PROGRAM3_STAFF[[#This Row],[Type]]="Employee",Reference!F$6,IF(OR(PROGRAM3_STAFF[[#This Row],[Type]]="Contractor",PROGRAM3_STAFF[[#This Row],[Type]]="SOW"),Reference!F$7,0))</f>
        <v>0</v>
      </c>
      <c r="P86" s="25">
        <f>IF(PROGRAM3_STAFF[[#This Row],[Type]]="Employee",Reference!G$6,IF(OR(PROGRAM3_STAFF[[#This Row],[Type]]="Contractor",PROGRAM3_STAFF[[#This Row],[Type]]="SOW"),Reference!G$7,0))</f>
        <v>0</v>
      </c>
      <c r="Q86" s="25">
        <f>IF(PROGRAM3_STAFF[[#This Row],[Type]]="Employee",Reference!H$6,IF(OR(PROGRAM3_STAFF[[#This Row],[Type]]="Contractor",PROGRAM3_STAFF[[#This Row],[Type]]="SOW"),Reference!H$7,0))</f>
        <v>0</v>
      </c>
      <c r="R86" s="25">
        <f>IF(PROGRAM3_STAFF[[#This Row],[Type]]="Employee",Reference!I$6,IF(OR(PROGRAM3_STAFF[[#This Row],[Type]]="Contractor",PROGRAM3_STAFF[[#This Row],[Type]]="SOW"),Reference!I$7,0))</f>
        <v>0</v>
      </c>
      <c r="S86" s="25">
        <f>IF(PROGRAM3_STAFF[[#This Row],[Type]]="Employee",Reference!J$6,IF(OR(PROGRAM3_STAFF[[#This Row],[Type]]="Contractor",PROGRAM3_STAFF[[#This Row],[Type]]="SOW"),Reference!J$7,0))</f>
        <v>0</v>
      </c>
      <c r="T86" s="25">
        <f>IF(PROGRAM3_STAFF[[#This Row],[Type]]="Employee",Reference!K$6,IF(OR(PROGRAM3_STAFF[[#This Row],[Type]]="Contractor",PROGRAM3_STAFF[[#This Row],[Type]]="SOW"),Reference!K$7,0))</f>
        <v>0</v>
      </c>
      <c r="U86" s="25">
        <f>IF(PROGRAM3_STAFF[[#This Row],[Type]]="Employee",Reference!L$6,IF(OR(PROGRAM3_STAFF[[#This Row],[Type]]="Contractor",PROGRAM3_STAFF[[#This Row],[Type]]="SOW"),Reference!L$7,0))</f>
        <v>0</v>
      </c>
      <c r="V86" s="25">
        <f>IF(PROGRAM3_STAFF[[#This Row],[Type]]="Employee",Reference!M$6,IF(OR(PROGRAM3_STAFF[[#This Row],[Type]]="Contractor",PROGRAM3_STAFF[[#This Row],[Type]]="SOW"),Reference!M$7,0))</f>
        <v>0</v>
      </c>
      <c r="W86" s="25">
        <f>IF(PROGRAM3_STAFF[[#This Row],[Type]]="Employee",Reference!N$6,IF(OR(PROGRAM3_STAFF[[#This Row],[Type]]="Contractor",PROGRAM3_STAFF[[#This Row],[Type]]="SOW"),Reference!N$7,0))</f>
        <v>0</v>
      </c>
      <c r="X86" s="25">
        <f>IF(PROGRAM3_STAFF[[#This Row],[Type]]="Employee",Reference!O$6,IF(OR(PROGRAM3_STAFF[[#This Row],[Type]]="Contractor",PROGRAM3_STAFF[[#This Row],[Type]]="SOW"),Reference!O$7,0))</f>
        <v>0</v>
      </c>
      <c r="Y86" s="129">
        <f>SUM(PROGRAM3_STAFF[[#This Row],[Jan-26]:[Dec-26]])</f>
        <v>0</v>
      </c>
      <c r="Z86" s="7">
        <f>PROGRAM3_STAFF[[#This Row],[Rate]]*PROGRAM3_STAFF[[#This Row],[Total Hours]]</f>
        <v>0</v>
      </c>
      <c r="AA86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86" s="24" t="str" cm="1">
        <f t="array" ref="AB86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86" s="24" t="str" cm="1">
        <f t="array" ref="AC86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86" s="24" t="str" cm="1">
        <f t="array" ref="AD86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86" s="24" t="str" cm="1">
        <f t="array" ref="AE86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86" s="24" t="str" cm="1">
        <f t="array" ref="AF86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86" s="24" t="str" cm="1">
        <f t="array" ref="AG86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86" s="24" t="str" cm="1">
        <f t="array" ref="AH86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86" s="24" t="str" cm="1">
        <f t="array" ref="AI86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86" s="24" t="str" cm="1">
        <f t="array" ref="AJ86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86" s="24" t="str" cm="1">
        <f t="array" ref="AK86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86" s="24" t="str" cm="1">
        <f t="array" ref="AL86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87" spans="1:38" x14ac:dyDescent="0.25">
      <c r="A87" s="8" t="str">
        <f t="shared" si="3"/>
        <v>Program 3</v>
      </c>
      <c r="B87"/>
      <c r="C87"/>
      <c r="D87" s="24"/>
      <c r="E87" s="24"/>
      <c r="F87"/>
      <c r="G87"/>
      <c r="H87"/>
      <c r="I87" s="29"/>
      <c r="J87" s="29"/>
      <c r="K87"/>
      <c r="L87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87" s="25">
        <f>IF(PROGRAM3_STAFF[[#This Row],[Type]]="Employee",Reference!D$6,IF(OR(PROGRAM3_STAFF[[#This Row],[Type]]="Contractor",PROGRAM3_STAFF[[#This Row],[Type]]="SOW"),Reference!D$7,0))</f>
        <v>0</v>
      </c>
      <c r="N87" s="25">
        <f>IF(PROGRAM3_STAFF[[#This Row],[Type]]="Employee",Reference!E$6,IF(OR(PROGRAM3_STAFF[[#This Row],[Type]]="Contractor",PROGRAM3_STAFF[[#This Row],[Type]]="SOW"),Reference!E$7,0))</f>
        <v>0</v>
      </c>
      <c r="O87" s="25">
        <f>IF(PROGRAM3_STAFF[[#This Row],[Type]]="Employee",Reference!F$6,IF(OR(PROGRAM3_STAFF[[#This Row],[Type]]="Contractor",PROGRAM3_STAFF[[#This Row],[Type]]="SOW"),Reference!F$7,0))</f>
        <v>0</v>
      </c>
      <c r="P87" s="25">
        <f>IF(PROGRAM3_STAFF[[#This Row],[Type]]="Employee",Reference!G$6,IF(OR(PROGRAM3_STAFF[[#This Row],[Type]]="Contractor",PROGRAM3_STAFF[[#This Row],[Type]]="SOW"),Reference!G$7,0))</f>
        <v>0</v>
      </c>
      <c r="Q87" s="25">
        <f>IF(PROGRAM3_STAFF[[#This Row],[Type]]="Employee",Reference!H$6,IF(OR(PROGRAM3_STAFF[[#This Row],[Type]]="Contractor",PROGRAM3_STAFF[[#This Row],[Type]]="SOW"),Reference!H$7,0))</f>
        <v>0</v>
      </c>
      <c r="R87" s="25">
        <f>IF(PROGRAM3_STAFF[[#This Row],[Type]]="Employee",Reference!I$6,IF(OR(PROGRAM3_STAFF[[#This Row],[Type]]="Contractor",PROGRAM3_STAFF[[#This Row],[Type]]="SOW"),Reference!I$7,0))</f>
        <v>0</v>
      </c>
      <c r="S87" s="25">
        <f>IF(PROGRAM3_STAFF[[#This Row],[Type]]="Employee",Reference!J$6,IF(OR(PROGRAM3_STAFF[[#This Row],[Type]]="Contractor",PROGRAM3_STAFF[[#This Row],[Type]]="SOW"),Reference!J$7,0))</f>
        <v>0</v>
      </c>
      <c r="T87" s="25">
        <f>IF(PROGRAM3_STAFF[[#This Row],[Type]]="Employee",Reference!K$6,IF(OR(PROGRAM3_STAFF[[#This Row],[Type]]="Contractor",PROGRAM3_STAFF[[#This Row],[Type]]="SOW"),Reference!K$7,0))</f>
        <v>0</v>
      </c>
      <c r="U87" s="25">
        <f>IF(PROGRAM3_STAFF[[#This Row],[Type]]="Employee",Reference!L$6,IF(OR(PROGRAM3_STAFF[[#This Row],[Type]]="Contractor",PROGRAM3_STAFF[[#This Row],[Type]]="SOW"),Reference!L$7,0))</f>
        <v>0</v>
      </c>
      <c r="V87" s="25">
        <f>IF(PROGRAM3_STAFF[[#This Row],[Type]]="Employee",Reference!M$6,IF(OR(PROGRAM3_STAFF[[#This Row],[Type]]="Contractor",PROGRAM3_STAFF[[#This Row],[Type]]="SOW"),Reference!M$7,0))</f>
        <v>0</v>
      </c>
      <c r="W87" s="25">
        <f>IF(PROGRAM3_STAFF[[#This Row],[Type]]="Employee",Reference!N$6,IF(OR(PROGRAM3_STAFF[[#This Row],[Type]]="Contractor",PROGRAM3_STAFF[[#This Row],[Type]]="SOW"),Reference!N$7,0))</f>
        <v>0</v>
      </c>
      <c r="X87" s="25">
        <f>IF(PROGRAM3_STAFF[[#This Row],[Type]]="Employee",Reference!O$6,IF(OR(PROGRAM3_STAFF[[#This Row],[Type]]="Contractor",PROGRAM3_STAFF[[#This Row],[Type]]="SOW"),Reference!O$7,0))</f>
        <v>0</v>
      </c>
      <c r="Y87" s="129">
        <f>SUM(PROGRAM3_STAFF[[#This Row],[Jan-26]:[Dec-26]])</f>
        <v>0</v>
      </c>
      <c r="Z87" s="7">
        <f>PROGRAM3_STAFF[[#This Row],[Rate]]*PROGRAM3_STAFF[[#This Row],[Total Hours]]</f>
        <v>0</v>
      </c>
      <c r="AA87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87" s="24" t="str" cm="1">
        <f t="array" ref="AB87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87" s="24" t="str" cm="1">
        <f t="array" ref="AC87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87" s="24" t="str" cm="1">
        <f t="array" ref="AD87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87" s="24" t="str" cm="1">
        <f t="array" ref="AE87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87" s="24" t="str" cm="1">
        <f t="array" ref="AF87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87" s="24" t="str" cm="1">
        <f t="array" ref="AG87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87" s="24" t="str" cm="1">
        <f t="array" ref="AH87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87" s="24" t="str" cm="1">
        <f t="array" ref="AI87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87" s="24" t="str" cm="1">
        <f t="array" ref="AJ87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87" s="24" t="str" cm="1">
        <f t="array" ref="AK87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87" s="24" t="str" cm="1">
        <f t="array" ref="AL87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88" spans="1:38" x14ac:dyDescent="0.25">
      <c r="A88" s="8" t="str">
        <f t="shared" si="3"/>
        <v>Program 3</v>
      </c>
      <c r="B88"/>
      <c r="C88"/>
      <c r="D88" s="24"/>
      <c r="E88" s="24"/>
      <c r="F88"/>
      <c r="G88"/>
      <c r="H88"/>
      <c r="I88" s="29"/>
      <c r="J88" s="29"/>
      <c r="K88"/>
      <c r="L88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88" s="25">
        <f>IF(PROGRAM3_STAFF[[#This Row],[Type]]="Employee",Reference!D$6,IF(OR(PROGRAM3_STAFF[[#This Row],[Type]]="Contractor",PROGRAM3_STAFF[[#This Row],[Type]]="SOW"),Reference!D$7,0))</f>
        <v>0</v>
      </c>
      <c r="N88" s="25">
        <f>IF(PROGRAM3_STAFF[[#This Row],[Type]]="Employee",Reference!E$6,IF(OR(PROGRAM3_STAFF[[#This Row],[Type]]="Contractor",PROGRAM3_STAFF[[#This Row],[Type]]="SOW"),Reference!E$7,0))</f>
        <v>0</v>
      </c>
      <c r="O88" s="25">
        <f>IF(PROGRAM3_STAFF[[#This Row],[Type]]="Employee",Reference!F$6,IF(OR(PROGRAM3_STAFF[[#This Row],[Type]]="Contractor",PROGRAM3_STAFF[[#This Row],[Type]]="SOW"),Reference!F$7,0))</f>
        <v>0</v>
      </c>
      <c r="P88" s="25">
        <f>IF(PROGRAM3_STAFF[[#This Row],[Type]]="Employee",Reference!G$6,IF(OR(PROGRAM3_STAFF[[#This Row],[Type]]="Contractor",PROGRAM3_STAFF[[#This Row],[Type]]="SOW"),Reference!G$7,0))</f>
        <v>0</v>
      </c>
      <c r="Q88" s="25">
        <f>IF(PROGRAM3_STAFF[[#This Row],[Type]]="Employee",Reference!H$6,IF(OR(PROGRAM3_STAFF[[#This Row],[Type]]="Contractor",PROGRAM3_STAFF[[#This Row],[Type]]="SOW"),Reference!H$7,0))</f>
        <v>0</v>
      </c>
      <c r="R88" s="25">
        <f>IF(PROGRAM3_STAFF[[#This Row],[Type]]="Employee",Reference!I$6,IF(OR(PROGRAM3_STAFF[[#This Row],[Type]]="Contractor",PROGRAM3_STAFF[[#This Row],[Type]]="SOW"),Reference!I$7,0))</f>
        <v>0</v>
      </c>
      <c r="S88" s="25">
        <f>IF(PROGRAM3_STAFF[[#This Row],[Type]]="Employee",Reference!J$6,IF(OR(PROGRAM3_STAFF[[#This Row],[Type]]="Contractor",PROGRAM3_STAFF[[#This Row],[Type]]="SOW"),Reference!J$7,0))</f>
        <v>0</v>
      </c>
      <c r="T88" s="25">
        <f>IF(PROGRAM3_STAFF[[#This Row],[Type]]="Employee",Reference!K$6,IF(OR(PROGRAM3_STAFF[[#This Row],[Type]]="Contractor",PROGRAM3_STAFF[[#This Row],[Type]]="SOW"),Reference!K$7,0))</f>
        <v>0</v>
      </c>
      <c r="U88" s="25">
        <f>IF(PROGRAM3_STAFF[[#This Row],[Type]]="Employee",Reference!L$6,IF(OR(PROGRAM3_STAFF[[#This Row],[Type]]="Contractor",PROGRAM3_STAFF[[#This Row],[Type]]="SOW"),Reference!L$7,0))</f>
        <v>0</v>
      </c>
      <c r="V88" s="25">
        <f>IF(PROGRAM3_STAFF[[#This Row],[Type]]="Employee",Reference!M$6,IF(OR(PROGRAM3_STAFF[[#This Row],[Type]]="Contractor",PROGRAM3_STAFF[[#This Row],[Type]]="SOW"),Reference!M$7,0))</f>
        <v>0</v>
      </c>
      <c r="W88" s="25">
        <f>IF(PROGRAM3_STAFF[[#This Row],[Type]]="Employee",Reference!N$6,IF(OR(PROGRAM3_STAFF[[#This Row],[Type]]="Contractor",PROGRAM3_STAFF[[#This Row],[Type]]="SOW"),Reference!N$7,0))</f>
        <v>0</v>
      </c>
      <c r="X88" s="25">
        <f>IF(PROGRAM3_STAFF[[#This Row],[Type]]="Employee",Reference!O$6,IF(OR(PROGRAM3_STAFF[[#This Row],[Type]]="Contractor",PROGRAM3_STAFF[[#This Row],[Type]]="SOW"),Reference!O$7,0))</f>
        <v>0</v>
      </c>
      <c r="Y88" s="129">
        <f>SUM(PROGRAM3_STAFF[[#This Row],[Jan-26]:[Dec-26]])</f>
        <v>0</v>
      </c>
      <c r="Z88" s="7">
        <f>PROGRAM3_STAFF[[#This Row],[Rate]]*PROGRAM3_STAFF[[#This Row],[Total Hours]]</f>
        <v>0</v>
      </c>
      <c r="AA88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88" s="24" t="str" cm="1">
        <f t="array" ref="AB88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88" s="24" t="str" cm="1">
        <f t="array" ref="AC88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88" s="24" t="str" cm="1">
        <f t="array" ref="AD88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88" s="24" t="str" cm="1">
        <f t="array" ref="AE88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88" s="24" t="str" cm="1">
        <f t="array" ref="AF88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88" s="24" t="str" cm="1">
        <f t="array" ref="AG88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88" s="24" t="str" cm="1">
        <f t="array" ref="AH88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88" s="24" t="str" cm="1">
        <f t="array" ref="AI88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88" s="24" t="str" cm="1">
        <f t="array" ref="AJ88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88" s="24" t="str" cm="1">
        <f t="array" ref="AK88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88" s="24" t="str" cm="1">
        <f t="array" ref="AL88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89" spans="1:38" x14ac:dyDescent="0.25">
      <c r="A89" s="8" t="str">
        <f t="shared" si="3"/>
        <v>Program 3</v>
      </c>
      <c r="B89"/>
      <c r="C89"/>
      <c r="D89" s="24"/>
      <c r="E89" s="24"/>
      <c r="F89"/>
      <c r="G89"/>
      <c r="H89"/>
      <c r="I89" s="29"/>
      <c r="J89" s="29"/>
      <c r="K89"/>
      <c r="L89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89" s="25">
        <f>IF(PROGRAM3_STAFF[[#This Row],[Type]]="Employee",Reference!D$6,IF(OR(PROGRAM3_STAFF[[#This Row],[Type]]="Contractor",PROGRAM3_STAFF[[#This Row],[Type]]="SOW"),Reference!D$7,0))</f>
        <v>0</v>
      </c>
      <c r="N89" s="25">
        <f>IF(PROGRAM3_STAFF[[#This Row],[Type]]="Employee",Reference!E$6,IF(OR(PROGRAM3_STAFF[[#This Row],[Type]]="Contractor",PROGRAM3_STAFF[[#This Row],[Type]]="SOW"),Reference!E$7,0))</f>
        <v>0</v>
      </c>
      <c r="O89" s="25">
        <f>IF(PROGRAM3_STAFF[[#This Row],[Type]]="Employee",Reference!F$6,IF(OR(PROGRAM3_STAFF[[#This Row],[Type]]="Contractor",PROGRAM3_STAFF[[#This Row],[Type]]="SOW"),Reference!F$7,0))</f>
        <v>0</v>
      </c>
      <c r="P89" s="25">
        <f>IF(PROGRAM3_STAFF[[#This Row],[Type]]="Employee",Reference!G$6,IF(OR(PROGRAM3_STAFF[[#This Row],[Type]]="Contractor",PROGRAM3_STAFF[[#This Row],[Type]]="SOW"),Reference!G$7,0))</f>
        <v>0</v>
      </c>
      <c r="Q89" s="25">
        <f>IF(PROGRAM3_STAFF[[#This Row],[Type]]="Employee",Reference!H$6,IF(OR(PROGRAM3_STAFF[[#This Row],[Type]]="Contractor",PROGRAM3_STAFF[[#This Row],[Type]]="SOW"),Reference!H$7,0))</f>
        <v>0</v>
      </c>
      <c r="R89" s="25">
        <f>IF(PROGRAM3_STAFF[[#This Row],[Type]]="Employee",Reference!I$6,IF(OR(PROGRAM3_STAFF[[#This Row],[Type]]="Contractor",PROGRAM3_STAFF[[#This Row],[Type]]="SOW"),Reference!I$7,0))</f>
        <v>0</v>
      </c>
      <c r="S89" s="25">
        <f>IF(PROGRAM3_STAFF[[#This Row],[Type]]="Employee",Reference!J$6,IF(OR(PROGRAM3_STAFF[[#This Row],[Type]]="Contractor",PROGRAM3_STAFF[[#This Row],[Type]]="SOW"),Reference!J$7,0))</f>
        <v>0</v>
      </c>
      <c r="T89" s="25">
        <f>IF(PROGRAM3_STAFF[[#This Row],[Type]]="Employee",Reference!K$6,IF(OR(PROGRAM3_STAFF[[#This Row],[Type]]="Contractor",PROGRAM3_STAFF[[#This Row],[Type]]="SOW"),Reference!K$7,0))</f>
        <v>0</v>
      </c>
      <c r="U89" s="25">
        <f>IF(PROGRAM3_STAFF[[#This Row],[Type]]="Employee",Reference!L$6,IF(OR(PROGRAM3_STAFF[[#This Row],[Type]]="Contractor",PROGRAM3_STAFF[[#This Row],[Type]]="SOW"),Reference!L$7,0))</f>
        <v>0</v>
      </c>
      <c r="V89" s="25">
        <f>IF(PROGRAM3_STAFF[[#This Row],[Type]]="Employee",Reference!M$6,IF(OR(PROGRAM3_STAFF[[#This Row],[Type]]="Contractor",PROGRAM3_STAFF[[#This Row],[Type]]="SOW"),Reference!M$7,0))</f>
        <v>0</v>
      </c>
      <c r="W89" s="25">
        <f>IF(PROGRAM3_STAFF[[#This Row],[Type]]="Employee",Reference!N$6,IF(OR(PROGRAM3_STAFF[[#This Row],[Type]]="Contractor",PROGRAM3_STAFF[[#This Row],[Type]]="SOW"),Reference!N$7,0))</f>
        <v>0</v>
      </c>
      <c r="X89" s="25">
        <f>IF(PROGRAM3_STAFF[[#This Row],[Type]]="Employee",Reference!O$6,IF(OR(PROGRAM3_STAFF[[#This Row],[Type]]="Contractor",PROGRAM3_STAFF[[#This Row],[Type]]="SOW"),Reference!O$7,0))</f>
        <v>0</v>
      </c>
      <c r="Y89" s="129">
        <f>SUM(PROGRAM3_STAFF[[#This Row],[Jan-26]:[Dec-26]])</f>
        <v>0</v>
      </c>
      <c r="Z89" s="7">
        <f>PROGRAM3_STAFF[[#This Row],[Rate]]*PROGRAM3_STAFF[[#This Row],[Total Hours]]</f>
        <v>0</v>
      </c>
      <c r="AA89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89" s="24" t="str" cm="1">
        <f t="array" ref="AB89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89" s="24" t="str" cm="1">
        <f t="array" ref="AC89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89" s="24" t="str" cm="1">
        <f t="array" ref="AD89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89" s="24" t="str" cm="1">
        <f t="array" ref="AE89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89" s="24" t="str" cm="1">
        <f t="array" ref="AF89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89" s="24" t="str" cm="1">
        <f t="array" ref="AG89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89" s="24" t="str" cm="1">
        <f t="array" ref="AH89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89" s="24" t="str" cm="1">
        <f t="array" ref="AI89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89" s="24" t="str" cm="1">
        <f t="array" ref="AJ89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89" s="24" t="str" cm="1">
        <f t="array" ref="AK89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89" s="24" t="str" cm="1">
        <f t="array" ref="AL89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90" spans="1:38" x14ac:dyDescent="0.25">
      <c r="A90" s="8" t="str">
        <f t="shared" si="3"/>
        <v>Program 3</v>
      </c>
      <c r="B90"/>
      <c r="C90"/>
      <c r="D90" s="24"/>
      <c r="E90" s="24"/>
      <c r="F90"/>
      <c r="G90"/>
      <c r="H90"/>
      <c r="I90" s="29"/>
      <c r="J90" s="29"/>
      <c r="K90"/>
      <c r="L90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90" s="25">
        <f>IF(PROGRAM3_STAFF[[#This Row],[Type]]="Employee",Reference!D$6,IF(OR(PROGRAM3_STAFF[[#This Row],[Type]]="Contractor",PROGRAM3_STAFF[[#This Row],[Type]]="SOW"),Reference!D$7,0))</f>
        <v>0</v>
      </c>
      <c r="N90" s="25">
        <f>IF(PROGRAM3_STAFF[[#This Row],[Type]]="Employee",Reference!E$6,IF(OR(PROGRAM3_STAFF[[#This Row],[Type]]="Contractor",PROGRAM3_STAFF[[#This Row],[Type]]="SOW"),Reference!E$7,0))</f>
        <v>0</v>
      </c>
      <c r="O90" s="25">
        <f>IF(PROGRAM3_STAFF[[#This Row],[Type]]="Employee",Reference!F$6,IF(OR(PROGRAM3_STAFF[[#This Row],[Type]]="Contractor",PROGRAM3_STAFF[[#This Row],[Type]]="SOW"),Reference!F$7,0))</f>
        <v>0</v>
      </c>
      <c r="P90" s="25">
        <f>IF(PROGRAM3_STAFF[[#This Row],[Type]]="Employee",Reference!G$6,IF(OR(PROGRAM3_STAFF[[#This Row],[Type]]="Contractor",PROGRAM3_STAFF[[#This Row],[Type]]="SOW"),Reference!G$7,0))</f>
        <v>0</v>
      </c>
      <c r="Q90" s="25">
        <f>IF(PROGRAM3_STAFF[[#This Row],[Type]]="Employee",Reference!H$6,IF(OR(PROGRAM3_STAFF[[#This Row],[Type]]="Contractor",PROGRAM3_STAFF[[#This Row],[Type]]="SOW"),Reference!H$7,0))</f>
        <v>0</v>
      </c>
      <c r="R90" s="25">
        <f>IF(PROGRAM3_STAFF[[#This Row],[Type]]="Employee",Reference!I$6,IF(OR(PROGRAM3_STAFF[[#This Row],[Type]]="Contractor",PROGRAM3_STAFF[[#This Row],[Type]]="SOW"),Reference!I$7,0))</f>
        <v>0</v>
      </c>
      <c r="S90" s="25">
        <f>IF(PROGRAM3_STAFF[[#This Row],[Type]]="Employee",Reference!J$6,IF(OR(PROGRAM3_STAFF[[#This Row],[Type]]="Contractor",PROGRAM3_STAFF[[#This Row],[Type]]="SOW"),Reference!J$7,0))</f>
        <v>0</v>
      </c>
      <c r="T90" s="25">
        <f>IF(PROGRAM3_STAFF[[#This Row],[Type]]="Employee",Reference!K$6,IF(OR(PROGRAM3_STAFF[[#This Row],[Type]]="Contractor",PROGRAM3_STAFF[[#This Row],[Type]]="SOW"),Reference!K$7,0))</f>
        <v>0</v>
      </c>
      <c r="U90" s="25">
        <f>IF(PROGRAM3_STAFF[[#This Row],[Type]]="Employee",Reference!L$6,IF(OR(PROGRAM3_STAFF[[#This Row],[Type]]="Contractor",PROGRAM3_STAFF[[#This Row],[Type]]="SOW"),Reference!L$7,0))</f>
        <v>0</v>
      </c>
      <c r="V90" s="25">
        <f>IF(PROGRAM3_STAFF[[#This Row],[Type]]="Employee",Reference!M$6,IF(OR(PROGRAM3_STAFF[[#This Row],[Type]]="Contractor",PROGRAM3_STAFF[[#This Row],[Type]]="SOW"),Reference!M$7,0))</f>
        <v>0</v>
      </c>
      <c r="W90" s="25">
        <f>IF(PROGRAM3_STAFF[[#This Row],[Type]]="Employee",Reference!N$6,IF(OR(PROGRAM3_STAFF[[#This Row],[Type]]="Contractor",PROGRAM3_STAFF[[#This Row],[Type]]="SOW"),Reference!N$7,0))</f>
        <v>0</v>
      </c>
      <c r="X90" s="25">
        <f>IF(PROGRAM3_STAFF[[#This Row],[Type]]="Employee",Reference!O$6,IF(OR(PROGRAM3_STAFF[[#This Row],[Type]]="Contractor",PROGRAM3_STAFF[[#This Row],[Type]]="SOW"),Reference!O$7,0))</f>
        <v>0</v>
      </c>
      <c r="Y90" s="129">
        <f>SUM(PROGRAM3_STAFF[[#This Row],[Jan-26]:[Dec-26]])</f>
        <v>0</v>
      </c>
      <c r="Z90" s="7">
        <f>PROGRAM3_STAFF[[#This Row],[Rate]]*PROGRAM3_STAFF[[#This Row],[Total Hours]]</f>
        <v>0</v>
      </c>
      <c r="AA90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90" s="24" t="str" cm="1">
        <f t="array" ref="AB90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90" s="24" t="str" cm="1">
        <f t="array" ref="AC90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90" s="24" t="str" cm="1">
        <f t="array" ref="AD90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90" s="24" t="str" cm="1">
        <f t="array" ref="AE90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90" s="24" t="str" cm="1">
        <f t="array" ref="AF90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90" s="24" t="str" cm="1">
        <f t="array" ref="AG90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90" s="24" t="str" cm="1">
        <f t="array" ref="AH90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90" s="24" t="str" cm="1">
        <f t="array" ref="AI90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90" s="24" t="str" cm="1">
        <f t="array" ref="AJ90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90" s="24" t="str" cm="1">
        <f t="array" ref="AK90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90" s="24" t="str" cm="1">
        <f t="array" ref="AL90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91" spans="1:38" x14ac:dyDescent="0.25">
      <c r="A91" s="8" t="str">
        <f t="shared" si="3"/>
        <v>Program 3</v>
      </c>
      <c r="B91"/>
      <c r="C91"/>
      <c r="D91" s="24"/>
      <c r="E91" s="24"/>
      <c r="F91"/>
      <c r="G91"/>
      <c r="H91"/>
      <c r="I91" s="29"/>
      <c r="J91" s="29"/>
      <c r="K91"/>
      <c r="L91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91" s="25">
        <f>IF(PROGRAM3_STAFF[[#This Row],[Type]]="Employee",Reference!D$6,IF(OR(PROGRAM3_STAFF[[#This Row],[Type]]="Contractor",PROGRAM3_STAFF[[#This Row],[Type]]="SOW"),Reference!D$7,0))</f>
        <v>0</v>
      </c>
      <c r="N91" s="25">
        <f>IF(PROGRAM3_STAFF[[#This Row],[Type]]="Employee",Reference!E$6,IF(OR(PROGRAM3_STAFF[[#This Row],[Type]]="Contractor",PROGRAM3_STAFF[[#This Row],[Type]]="SOW"),Reference!E$7,0))</f>
        <v>0</v>
      </c>
      <c r="O91" s="25">
        <f>IF(PROGRAM3_STAFF[[#This Row],[Type]]="Employee",Reference!F$6,IF(OR(PROGRAM3_STAFF[[#This Row],[Type]]="Contractor",PROGRAM3_STAFF[[#This Row],[Type]]="SOW"),Reference!F$7,0))</f>
        <v>0</v>
      </c>
      <c r="P91" s="25">
        <f>IF(PROGRAM3_STAFF[[#This Row],[Type]]="Employee",Reference!G$6,IF(OR(PROGRAM3_STAFF[[#This Row],[Type]]="Contractor",PROGRAM3_STAFF[[#This Row],[Type]]="SOW"),Reference!G$7,0))</f>
        <v>0</v>
      </c>
      <c r="Q91" s="25">
        <f>IF(PROGRAM3_STAFF[[#This Row],[Type]]="Employee",Reference!H$6,IF(OR(PROGRAM3_STAFF[[#This Row],[Type]]="Contractor",PROGRAM3_STAFF[[#This Row],[Type]]="SOW"),Reference!H$7,0))</f>
        <v>0</v>
      </c>
      <c r="R91" s="25">
        <f>IF(PROGRAM3_STAFF[[#This Row],[Type]]="Employee",Reference!I$6,IF(OR(PROGRAM3_STAFF[[#This Row],[Type]]="Contractor",PROGRAM3_STAFF[[#This Row],[Type]]="SOW"),Reference!I$7,0))</f>
        <v>0</v>
      </c>
      <c r="S91" s="25">
        <f>IF(PROGRAM3_STAFF[[#This Row],[Type]]="Employee",Reference!J$6,IF(OR(PROGRAM3_STAFF[[#This Row],[Type]]="Contractor",PROGRAM3_STAFF[[#This Row],[Type]]="SOW"),Reference!J$7,0))</f>
        <v>0</v>
      </c>
      <c r="T91" s="25">
        <f>IF(PROGRAM3_STAFF[[#This Row],[Type]]="Employee",Reference!K$6,IF(OR(PROGRAM3_STAFF[[#This Row],[Type]]="Contractor",PROGRAM3_STAFF[[#This Row],[Type]]="SOW"),Reference!K$7,0))</f>
        <v>0</v>
      </c>
      <c r="U91" s="25">
        <f>IF(PROGRAM3_STAFF[[#This Row],[Type]]="Employee",Reference!L$6,IF(OR(PROGRAM3_STAFF[[#This Row],[Type]]="Contractor",PROGRAM3_STAFF[[#This Row],[Type]]="SOW"),Reference!L$7,0))</f>
        <v>0</v>
      </c>
      <c r="V91" s="25">
        <f>IF(PROGRAM3_STAFF[[#This Row],[Type]]="Employee",Reference!M$6,IF(OR(PROGRAM3_STAFF[[#This Row],[Type]]="Contractor",PROGRAM3_STAFF[[#This Row],[Type]]="SOW"),Reference!M$7,0))</f>
        <v>0</v>
      </c>
      <c r="W91" s="25">
        <f>IF(PROGRAM3_STAFF[[#This Row],[Type]]="Employee",Reference!N$6,IF(OR(PROGRAM3_STAFF[[#This Row],[Type]]="Contractor",PROGRAM3_STAFF[[#This Row],[Type]]="SOW"),Reference!N$7,0))</f>
        <v>0</v>
      </c>
      <c r="X91" s="25">
        <f>IF(PROGRAM3_STAFF[[#This Row],[Type]]="Employee",Reference!O$6,IF(OR(PROGRAM3_STAFF[[#This Row],[Type]]="Contractor",PROGRAM3_STAFF[[#This Row],[Type]]="SOW"),Reference!O$7,0))</f>
        <v>0</v>
      </c>
      <c r="Y91" s="129">
        <f>SUM(PROGRAM3_STAFF[[#This Row],[Jan-26]:[Dec-26]])</f>
        <v>0</v>
      </c>
      <c r="Z91" s="7">
        <f>PROGRAM3_STAFF[[#This Row],[Rate]]*PROGRAM3_STAFF[[#This Row],[Total Hours]]</f>
        <v>0</v>
      </c>
      <c r="AA91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91" s="24" t="str" cm="1">
        <f t="array" ref="AB91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91" s="24" t="str" cm="1">
        <f t="array" ref="AC91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91" s="24" t="str" cm="1">
        <f t="array" ref="AD91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91" s="24" t="str" cm="1">
        <f t="array" ref="AE91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91" s="24" t="str" cm="1">
        <f t="array" ref="AF91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91" s="24" t="str" cm="1">
        <f t="array" ref="AG91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91" s="24" t="str" cm="1">
        <f t="array" ref="AH91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91" s="24" t="str" cm="1">
        <f t="array" ref="AI91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91" s="24" t="str" cm="1">
        <f t="array" ref="AJ91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91" s="24" t="str" cm="1">
        <f t="array" ref="AK91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91" s="24" t="str" cm="1">
        <f t="array" ref="AL91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92" spans="1:38" x14ac:dyDescent="0.25">
      <c r="A92" s="8" t="str">
        <f t="shared" si="3"/>
        <v>Program 3</v>
      </c>
      <c r="B92"/>
      <c r="C92"/>
      <c r="D92" s="24"/>
      <c r="E92" s="24"/>
      <c r="F92"/>
      <c r="G92"/>
      <c r="H92"/>
      <c r="I92" s="29"/>
      <c r="J92" s="29"/>
      <c r="K92"/>
      <c r="L92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92" s="25">
        <f>IF(PROGRAM3_STAFF[[#This Row],[Type]]="Employee",Reference!D$6,IF(OR(PROGRAM3_STAFF[[#This Row],[Type]]="Contractor",PROGRAM3_STAFF[[#This Row],[Type]]="SOW"),Reference!D$7,0))</f>
        <v>0</v>
      </c>
      <c r="N92" s="25">
        <f>IF(PROGRAM3_STAFF[[#This Row],[Type]]="Employee",Reference!E$6,IF(OR(PROGRAM3_STAFF[[#This Row],[Type]]="Contractor",PROGRAM3_STAFF[[#This Row],[Type]]="SOW"),Reference!E$7,0))</f>
        <v>0</v>
      </c>
      <c r="O92" s="25">
        <f>IF(PROGRAM3_STAFF[[#This Row],[Type]]="Employee",Reference!F$6,IF(OR(PROGRAM3_STAFF[[#This Row],[Type]]="Contractor",PROGRAM3_STAFF[[#This Row],[Type]]="SOW"),Reference!F$7,0))</f>
        <v>0</v>
      </c>
      <c r="P92" s="25">
        <f>IF(PROGRAM3_STAFF[[#This Row],[Type]]="Employee",Reference!G$6,IF(OR(PROGRAM3_STAFF[[#This Row],[Type]]="Contractor",PROGRAM3_STAFF[[#This Row],[Type]]="SOW"),Reference!G$7,0))</f>
        <v>0</v>
      </c>
      <c r="Q92" s="25">
        <f>IF(PROGRAM3_STAFF[[#This Row],[Type]]="Employee",Reference!H$6,IF(OR(PROGRAM3_STAFF[[#This Row],[Type]]="Contractor",PROGRAM3_STAFF[[#This Row],[Type]]="SOW"),Reference!H$7,0))</f>
        <v>0</v>
      </c>
      <c r="R92" s="25">
        <f>IF(PROGRAM3_STAFF[[#This Row],[Type]]="Employee",Reference!I$6,IF(OR(PROGRAM3_STAFF[[#This Row],[Type]]="Contractor",PROGRAM3_STAFF[[#This Row],[Type]]="SOW"),Reference!I$7,0))</f>
        <v>0</v>
      </c>
      <c r="S92" s="25">
        <f>IF(PROGRAM3_STAFF[[#This Row],[Type]]="Employee",Reference!J$6,IF(OR(PROGRAM3_STAFF[[#This Row],[Type]]="Contractor",PROGRAM3_STAFF[[#This Row],[Type]]="SOW"),Reference!J$7,0))</f>
        <v>0</v>
      </c>
      <c r="T92" s="25">
        <f>IF(PROGRAM3_STAFF[[#This Row],[Type]]="Employee",Reference!K$6,IF(OR(PROGRAM3_STAFF[[#This Row],[Type]]="Contractor",PROGRAM3_STAFF[[#This Row],[Type]]="SOW"),Reference!K$7,0))</f>
        <v>0</v>
      </c>
      <c r="U92" s="25">
        <f>IF(PROGRAM3_STAFF[[#This Row],[Type]]="Employee",Reference!L$6,IF(OR(PROGRAM3_STAFF[[#This Row],[Type]]="Contractor",PROGRAM3_STAFF[[#This Row],[Type]]="SOW"),Reference!L$7,0))</f>
        <v>0</v>
      </c>
      <c r="V92" s="25">
        <f>IF(PROGRAM3_STAFF[[#This Row],[Type]]="Employee",Reference!M$6,IF(OR(PROGRAM3_STAFF[[#This Row],[Type]]="Contractor",PROGRAM3_STAFF[[#This Row],[Type]]="SOW"),Reference!M$7,0))</f>
        <v>0</v>
      </c>
      <c r="W92" s="25">
        <f>IF(PROGRAM3_STAFF[[#This Row],[Type]]="Employee",Reference!N$6,IF(OR(PROGRAM3_STAFF[[#This Row],[Type]]="Contractor",PROGRAM3_STAFF[[#This Row],[Type]]="SOW"),Reference!N$7,0))</f>
        <v>0</v>
      </c>
      <c r="X92" s="25">
        <f>IF(PROGRAM3_STAFF[[#This Row],[Type]]="Employee",Reference!O$6,IF(OR(PROGRAM3_STAFF[[#This Row],[Type]]="Contractor",PROGRAM3_STAFF[[#This Row],[Type]]="SOW"),Reference!O$7,0))</f>
        <v>0</v>
      </c>
      <c r="Y92" s="129">
        <f>SUM(PROGRAM3_STAFF[[#This Row],[Jan-26]:[Dec-26]])</f>
        <v>0</v>
      </c>
      <c r="Z92" s="7">
        <f>PROGRAM3_STAFF[[#This Row],[Rate]]*PROGRAM3_STAFF[[#This Row],[Total Hours]]</f>
        <v>0</v>
      </c>
      <c r="AA92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92" s="24" t="str" cm="1">
        <f t="array" ref="AB92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92" s="24" t="str" cm="1">
        <f t="array" ref="AC92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92" s="24" t="str" cm="1">
        <f t="array" ref="AD92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92" s="24" t="str" cm="1">
        <f t="array" ref="AE92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92" s="24" t="str" cm="1">
        <f t="array" ref="AF92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92" s="24" t="str" cm="1">
        <f t="array" ref="AG92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92" s="24" t="str" cm="1">
        <f t="array" ref="AH92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92" s="24" t="str" cm="1">
        <f t="array" ref="AI92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92" s="24" t="str" cm="1">
        <f t="array" ref="AJ92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92" s="24" t="str" cm="1">
        <f t="array" ref="AK92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92" s="24" t="str" cm="1">
        <f t="array" ref="AL92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93" spans="1:38" x14ac:dyDescent="0.25">
      <c r="A93" s="8" t="str">
        <f t="shared" ref="A93:A103" si="4">$B$1</f>
        <v>Program 3</v>
      </c>
      <c r="B93"/>
      <c r="C93"/>
      <c r="D93" s="24"/>
      <c r="E93" s="24"/>
      <c r="F93"/>
      <c r="G93"/>
      <c r="H93"/>
      <c r="I93" s="29"/>
      <c r="J93" s="29"/>
      <c r="K93"/>
      <c r="L93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93" s="25">
        <f>IF(PROGRAM3_STAFF[[#This Row],[Type]]="Employee",Reference!D$6,IF(OR(PROGRAM3_STAFF[[#This Row],[Type]]="Contractor",PROGRAM3_STAFF[[#This Row],[Type]]="SOW"),Reference!D$7,0))</f>
        <v>0</v>
      </c>
      <c r="N93" s="25">
        <f>IF(PROGRAM3_STAFF[[#This Row],[Type]]="Employee",Reference!E$6,IF(OR(PROGRAM3_STAFF[[#This Row],[Type]]="Contractor",PROGRAM3_STAFF[[#This Row],[Type]]="SOW"),Reference!E$7,0))</f>
        <v>0</v>
      </c>
      <c r="O93" s="25">
        <f>IF(PROGRAM3_STAFF[[#This Row],[Type]]="Employee",Reference!F$6,IF(OR(PROGRAM3_STAFF[[#This Row],[Type]]="Contractor",PROGRAM3_STAFF[[#This Row],[Type]]="SOW"),Reference!F$7,0))</f>
        <v>0</v>
      </c>
      <c r="P93" s="25">
        <f>IF(PROGRAM3_STAFF[[#This Row],[Type]]="Employee",Reference!G$6,IF(OR(PROGRAM3_STAFF[[#This Row],[Type]]="Contractor",PROGRAM3_STAFF[[#This Row],[Type]]="SOW"),Reference!G$7,0))</f>
        <v>0</v>
      </c>
      <c r="Q93" s="25">
        <f>IF(PROGRAM3_STAFF[[#This Row],[Type]]="Employee",Reference!H$6,IF(OR(PROGRAM3_STAFF[[#This Row],[Type]]="Contractor",PROGRAM3_STAFF[[#This Row],[Type]]="SOW"),Reference!H$7,0))</f>
        <v>0</v>
      </c>
      <c r="R93" s="25">
        <f>IF(PROGRAM3_STAFF[[#This Row],[Type]]="Employee",Reference!I$6,IF(OR(PROGRAM3_STAFF[[#This Row],[Type]]="Contractor",PROGRAM3_STAFF[[#This Row],[Type]]="SOW"),Reference!I$7,0))</f>
        <v>0</v>
      </c>
      <c r="S93" s="25">
        <f>IF(PROGRAM3_STAFF[[#This Row],[Type]]="Employee",Reference!J$6,IF(OR(PROGRAM3_STAFF[[#This Row],[Type]]="Contractor",PROGRAM3_STAFF[[#This Row],[Type]]="SOW"),Reference!J$7,0))</f>
        <v>0</v>
      </c>
      <c r="T93" s="25">
        <f>IF(PROGRAM3_STAFF[[#This Row],[Type]]="Employee",Reference!K$6,IF(OR(PROGRAM3_STAFF[[#This Row],[Type]]="Contractor",PROGRAM3_STAFF[[#This Row],[Type]]="SOW"),Reference!K$7,0))</f>
        <v>0</v>
      </c>
      <c r="U93" s="25">
        <f>IF(PROGRAM3_STAFF[[#This Row],[Type]]="Employee",Reference!L$6,IF(OR(PROGRAM3_STAFF[[#This Row],[Type]]="Contractor",PROGRAM3_STAFF[[#This Row],[Type]]="SOW"),Reference!L$7,0))</f>
        <v>0</v>
      </c>
      <c r="V93" s="25">
        <f>IF(PROGRAM3_STAFF[[#This Row],[Type]]="Employee",Reference!M$6,IF(OR(PROGRAM3_STAFF[[#This Row],[Type]]="Contractor",PROGRAM3_STAFF[[#This Row],[Type]]="SOW"),Reference!M$7,0))</f>
        <v>0</v>
      </c>
      <c r="W93" s="25">
        <f>IF(PROGRAM3_STAFF[[#This Row],[Type]]="Employee",Reference!N$6,IF(OR(PROGRAM3_STAFF[[#This Row],[Type]]="Contractor",PROGRAM3_STAFF[[#This Row],[Type]]="SOW"),Reference!N$7,0))</f>
        <v>0</v>
      </c>
      <c r="X93" s="25">
        <f>IF(PROGRAM3_STAFF[[#This Row],[Type]]="Employee",Reference!O$6,IF(OR(PROGRAM3_STAFF[[#This Row],[Type]]="Contractor",PROGRAM3_STAFF[[#This Row],[Type]]="SOW"),Reference!O$7,0))</f>
        <v>0</v>
      </c>
      <c r="Y93" s="129">
        <f>SUM(PROGRAM3_STAFF[[#This Row],[Jan-26]:[Dec-26]])</f>
        <v>0</v>
      </c>
      <c r="Z93" s="7">
        <f>PROGRAM3_STAFF[[#This Row],[Rate]]*PROGRAM3_STAFF[[#This Row],[Total Hours]]</f>
        <v>0</v>
      </c>
      <c r="AA93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93" s="24" t="str" cm="1">
        <f t="array" ref="AB93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93" s="24" t="str" cm="1">
        <f t="array" ref="AC93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93" s="24" t="str" cm="1">
        <f t="array" ref="AD93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93" s="24" t="str" cm="1">
        <f t="array" ref="AE93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93" s="24" t="str" cm="1">
        <f t="array" ref="AF93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93" s="24" t="str" cm="1">
        <f t="array" ref="AG93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93" s="24" t="str" cm="1">
        <f t="array" ref="AH93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93" s="24" t="str" cm="1">
        <f t="array" ref="AI93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93" s="24" t="str" cm="1">
        <f t="array" ref="AJ93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93" s="24" t="str" cm="1">
        <f t="array" ref="AK93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93" s="24" t="str" cm="1">
        <f t="array" ref="AL93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94" spans="1:38" x14ac:dyDescent="0.25">
      <c r="A94" s="8" t="str">
        <f t="shared" si="4"/>
        <v>Program 3</v>
      </c>
      <c r="B94"/>
      <c r="C94"/>
      <c r="D94" s="24"/>
      <c r="E94" s="24"/>
      <c r="F94"/>
      <c r="G94"/>
      <c r="H94"/>
      <c r="I94" s="29"/>
      <c r="J94" s="29"/>
      <c r="K94"/>
      <c r="L94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94" s="25">
        <f>IF(PROGRAM3_STAFF[[#This Row],[Type]]="Employee",Reference!D$6,IF(OR(PROGRAM3_STAFF[[#This Row],[Type]]="Contractor",PROGRAM3_STAFF[[#This Row],[Type]]="SOW"),Reference!D$7,0))</f>
        <v>0</v>
      </c>
      <c r="N94" s="25">
        <f>IF(PROGRAM3_STAFF[[#This Row],[Type]]="Employee",Reference!E$6,IF(OR(PROGRAM3_STAFF[[#This Row],[Type]]="Contractor",PROGRAM3_STAFF[[#This Row],[Type]]="SOW"),Reference!E$7,0))</f>
        <v>0</v>
      </c>
      <c r="O94" s="25">
        <f>IF(PROGRAM3_STAFF[[#This Row],[Type]]="Employee",Reference!F$6,IF(OR(PROGRAM3_STAFF[[#This Row],[Type]]="Contractor",PROGRAM3_STAFF[[#This Row],[Type]]="SOW"),Reference!F$7,0))</f>
        <v>0</v>
      </c>
      <c r="P94" s="25">
        <f>IF(PROGRAM3_STAFF[[#This Row],[Type]]="Employee",Reference!G$6,IF(OR(PROGRAM3_STAFF[[#This Row],[Type]]="Contractor",PROGRAM3_STAFF[[#This Row],[Type]]="SOW"),Reference!G$7,0))</f>
        <v>0</v>
      </c>
      <c r="Q94" s="25">
        <f>IF(PROGRAM3_STAFF[[#This Row],[Type]]="Employee",Reference!H$6,IF(OR(PROGRAM3_STAFF[[#This Row],[Type]]="Contractor",PROGRAM3_STAFF[[#This Row],[Type]]="SOW"),Reference!H$7,0))</f>
        <v>0</v>
      </c>
      <c r="R94" s="25">
        <f>IF(PROGRAM3_STAFF[[#This Row],[Type]]="Employee",Reference!I$6,IF(OR(PROGRAM3_STAFF[[#This Row],[Type]]="Contractor",PROGRAM3_STAFF[[#This Row],[Type]]="SOW"),Reference!I$7,0))</f>
        <v>0</v>
      </c>
      <c r="S94" s="25">
        <f>IF(PROGRAM3_STAFF[[#This Row],[Type]]="Employee",Reference!J$6,IF(OR(PROGRAM3_STAFF[[#This Row],[Type]]="Contractor",PROGRAM3_STAFF[[#This Row],[Type]]="SOW"),Reference!J$7,0))</f>
        <v>0</v>
      </c>
      <c r="T94" s="25">
        <f>IF(PROGRAM3_STAFF[[#This Row],[Type]]="Employee",Reference!K$6,IF(OR(PROGRAM3_STAFF[[#This Row],[Type]]="Contractor",PROGRAM3_STAFF[[#This Row],[Type]]="SOW"),Reference!K$7,0))</f>
        <v>0</v>
      </c>
      <c r="U94" s="25">
        <f>IF(PROGRAM3_STAFF[[#This Row],[Type]]="Employee",Reference!L$6,IF(OR(PROGRAM3_STAFF[[#This Row],[Type]]="Contractor",PROGRAM3_STAFF[[#This Row],[Type]]="SOW"),Reference!L$7,0))</f>
        <v>0</v>
      </c>
      <c r="V94" s="25">
        <f>IF(PROGRAM3_STAFF[[#This Row],[Type]]="Employee",Reference!M$6,IF(OR(PROGRAM3_STAFF[[#This Row],[Type]]="Contractor",PROGRAM3_STAFF[[#This Row],[Type]]="SOW"),Reference!M$7,0))</f>
        <v>0</v>
      </c>
      <c r="W94" s="25">
        <f>IF(PROGRAM3_STAFF[[#This Row],[Type]]="Employee",Reference!N$6,IF(OR(PROGRAM3_STAFF[[#This Row],[Type]]="Contractor",PROGRAM3_STAFF[[#This Row],[Type]]="SOW"),Reference!N$7,0))</f>
        <v>0</v>
      </c>
      <c r="X94" s="25">
        <f>IF(PROGRAM3_STAFF[[#This Row],[Type]]="Employee",Reference!O$6,IF(OR(PROGRAM3_STAFF[[#This Row],[Type]]="Contractor",PROGRAM3_STAFF[[#This Row],[Type]]="SOW"),Reference!O$7,0))</f>
        <v>0</v>
      </c>
      <c r="Y94" s="129">
        <f>SUM(PROGRAM3_STAFF[[#This Row],[Jan-26]:[Dec-26]])</f>
        <v>0</v>
      </c>
      <c r="Z94" s="7">
        <f>PROGRAM3_STAFF[[#This Row],[Rate]]*PROGRAM3_STAFF[[#This Row],[Total Hours]]</f>
        <v>0</v>
      </c>
      <c r="AA94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94" s="24" t="str" cm="1">
        <f t="array" ref="AB94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94" s="24" t="str" cm="1">
        <f t="array" ref="AC94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94" s="24" t="str" cm="1">
        <f t="array" ref="AD94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94" s="24" t="str" cm="1">
        <f t="array" ref="AE94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94" s="24" t="str" cm="1">
        <f t="array" ref="AF94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94" s="24" t="str" cm="1">
        <f t="array" ref="AG94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94" s="24" t="str" cm="1">
        <f t="array" ref="AH94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94" s="24" t="str" cm="1">
        <f t="array" ref="AI94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94" s="24" t="str" cm="1">
        <f t="array" ref="AJ94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94" s="24" t="str" cm="1">
        <f t="array" ref="AK94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94" s="24" t="str" cm="1">
        <f t="array" ref="AL94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95" spans="1:38" x14ac:dyDescent="0.25">
      <c r="A95" s="8" t="str">
        <f t="shared" si="4"/>
        <v>Program 3</v>
      </c>
      <c r="B95"/>
      <c r="C95"/>
      <c r="D95" s="24"/>
      <c r="E95" s="24"/>
      <c r="F95"/>
      <c r="G95"/>
      <c r="H95"/>
      <c r="I95" s="29"/>
      <c r="J95" s="29"/>
      <c r="K95"/>
      <c r="L95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95" s="25">
        <f>IF(PROGRAM3_STAFF[[#This Row],[Type]]="Employee",Reference!D$6,IF(OR(PROGRAM3_STAFF[[#This Row],[Type]]="Contractor",PROGRAM3_STAFF[[#This Row],[Type]]="SOW"),Reference!D$7,0))</f>
        <v>0</v>
      </c>
      <c r="N95" s="25">
        <f>IF(PROGRAM3_STAFF[[#This Row],[Type]]="Employee",Reference!E$6,IF(OR(PROGRAM3_STAFF[[#This Row],[Type]]="Contractor",PROGRAM3_STAFF[[#This Row],[Type]]="SOW"),Reference!E$7,0))</f>
        <v>0</v>
      </c>
      <c r="O95" s="25">
        <f>IF(PROGRAM3_STAFF[[#This Row],[Type]]="Employee",Reference!F$6,IF(OR(PROGRAM3_STAFF[[#This Row],[Type]]="Contractor",PROGRAM3_STAFF[[#This Row],[Type]]="SOW"),Reference!F$7,0))</f>
        <v>0</v>
      </c>
      <c r="P95" s="25">
        <f>IF(PROGRAM3_STAFF[[#This Row],[Type]]="Employee",Reference!G$6,IF(OR(PROGRAM3_STAFF[[#This Row],[Type]]="Contractor",PROGRAM3_STAFF[[#This Row],[Type]]="SOW"),Reference!G$7,0))</f>
        <v>0</v>
      </c>
      <c r="Q95" s="25">
        <f>IF(PROGRAM3_STAFF[[#This Row],[Type]]="Employee",Reference!H$6,IF(OR(PROGRAM3_STAFF[[#This Row],[Type]]="Contractor",PROGRAM3_STAFF[[#This Row],[Type]]="SOW"),Reference!H$7,0))</f>
        <v>0</v>
      </c>
      <c r="R95" s="25">
        <f>IF(PROGRAM3_STAFF[[#This Row],[Type]]="Employee",Reference!I$6,IF(OR(PROGRAM3_STAFF[[#This Row],[Type]]="Contractor",PROGRAM3_STAFF[[#This Row],[Type]]="SOW"),Reference!I$7,0))</f>
        <v>0</v>
      </c>
      <c r="S95" s="25">
        <f>IF(PROGRAM3_STAFF[[#This Row],[Type]]="Employee",Reference!J$6,IF(OR(PROGRAM3_STAFF[[#This Row],[Type]]="Contractor",PROGRAM3_STAFF[[#This Row],[Type]]="SOW"),Reference!J$7,0))</f>
        <v>0</v>
      </c>
      <c r="T95" s="25">
        <f>IF(PROGRAM3_STAFF[[#This Row],[Type]]="Employee",Reference!K$6,IF(OR(PROGRAM3_STAFF[[#This Row],[Type]]="Contractor",PROGRAM3_STAFF[[#This Row],[Type]]="SOW"),Reference!K$7,0))</f>
        <v>0</v>
      </c>
      <c r="U95" s="25">
        <f>IF(PROGRAM3_STAFF[[#This Row],[Type]]="Employee",Reference!L$6,IF(OR(PROGRAM3_STAFF[[#This Row],[Type]]="Contractor",PROGRAM3_STAFF[[#This Row],[Type]]="SOW"),Reference!L$7,0))</f>
        <v>0</v>
      </c>
      <c r="V95" s="25">
        <f>IF(PROGRAM3_STAFF[[#This Row],[Type]]="Employee",Reference!M$6,IF(OR(PROGRAM3_STAFF[[#This Row],[Type]]="Contractor",PROGRAM3_STAFF[[#This Row],[Type]]="SOW"),Reference!M$7,0))</f>
        <v>0</v>
      </c>
      <c r="W95" s="25">
        <f>IF(PROGRAM3_STAFF[[#This Row],[Type]]="Employee",Reference!N$6,IF(OR(PROGRAM3_STAFF[[#This Row],[Type]]="Contractor",PROGRAM3_STAFF[[#This Row],[Type]]="SOW"),Reference!N$7,0))</f>
        <v>0</v>
      </c>
      <c r="X95" s="25">
        <f>IF(PROGRAM3_STAFF[[#This Row],[Type]]="Employee",Reference!O$6,IF(OR(PROGRAM3_STAFF[[#This Row],[Type]]="Contractor",PROGRAM3_STAFF[[#This Row],[Type]]="SOW"),Reference!O$7,0))</f>
        <v>0</v>
      </c>
      <c r="Y95" s="129">
        <f>SUM(PROGRAM3_STAFF[[#This Row],[Jan-26]:[Dec-26]])</f>
        <v>0</v>
      </c>
      <c r="Z95" s="7">
        <f>PROGRAM3_STAFF[[#This Row],[Rate]]*PROGRAM3_STAFF[[#This Row],[Total Hours]]</f>
        <v>0</v>
      </c>
      <c r="AA95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95" s="24" t="str" cm="1">
        <f t="array" ref="AB95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95" s="24" t="str" cm="1">
        <f t="array" ref="AC95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95" s="24" t="str" cm="1">
        <f t="array" ref="AD95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95" s="24" t="str" cm="1">
        <f t="array" ref="AE95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95" s="24" t="str" cm="1">
        <f t="array" ref="AF95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95" s="24" t="str" cm="1">
        <f t="array" ref="AG95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95" s="24" t="str" cm="1">
        <f t="array" ref="AH95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95" s="24" t="str" cm="1">
        <f t="array" ref="AI95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95" s="24" t="str" cm="1">
        <f t="array" ref="AJ95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95" s="24" t="str" cm="1">
        <f t="array" ref="AK95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95" s="24" t="str" cm="1">
        <f t="array" ref="AL95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96" spans="1:38" x14ac:dyDescent="0.25">
      <c r="A96" s="8" t="str">
        <f t="shared" si="4"/>
        <v>Program 3</v>
      </c>
      <c r="B96"/>
      <c r="C96"/>
      <c r="D96" s="24"/>
      <c r="E96" s="24"/>
      <c r="F96"/>
      <c r="G96"/>
      <c r="H96"/>
      <c r="I96" s="29"/>
      <c r="J96" s="29"/>
      <c r="K96"/>
      <c r="L96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96" s="25">
        <f>IF(PROGRAM3_STAFF[[#This Row],[Type]]="Employee",Reference!D$6,IF(OR(PROGRAM3_STAFF[[#This Row],[Type]]="Contractor",PROGRAM3_STAFF[[#This Row],[Type]]="SOW"),Reference!D$7,0))</f>
        <v>0</v>
      </c>
      <c r="N96" s="25">
        <f>IF(PROGRAM3_STAFF[[#This Row],[Type]]="Employee",Reference!E$6,IF(OR(PROGRAM3_STAFF[[#This Row],[Type]]="Contractor",PROGRAM3_STAFF[[#This Row],[Type]]="SOW"),Reference!E$7,0))</f>
        <v>0</v>
      </c>
      <c r="O96" s="25">
        <f>IF(PROGRAM3_STAFF[[#This Row],[Type]]="Employee",Reference!F$6,IF(OR(PROGRAM3_STAFF[[#This Row],[Type]]="Contractor",PROGRAM3_STAFF[[#This Row],[Type]]="SOW"),Reference!F$7,0))</f>
        <v>0</v>
      </c>
      <c r="P96" s="25">
        <f>IF(PROGRAM3_STAFF[[#This Row],[Type]]="Employee",Reference!G$6,IF(OR(PROGRAM3_STAFF[[#This Row],[Type]]="Contractor",PROGRAM3_STAFF[[#This Row],[Type]]="SOW"),Reference!G$7,0))</f>
        <v>0</v>
      </c>
      <c r="Q96" s="25">
        <f>IF(PROGRAM3_STAFF[[#This Row],[Type]]="Employee",Reference!H$6,IF(OR(PROGRAM3_STAFF[[#This Row],[Type]]="Contractor",PROGRAM3_STAFF[[#This Row],[Type]]="SOW"),Reference!H$7,0))</f>
        <v>0</v>
      </c>
      <c r="R96" s="25">
        <f>IF(PROGRAM3_STAFF[[#This Row],[Type]]="Employee",Reference!I$6,IF(OR(PROGRAM3_STAFF[[#This Row],[Type]]="Contractor",PROGRAM3_STAFF[[#This Row],[Type]]="SOW"),Reference!I$7,0))</f>
        <v>0</v>
      </c>
      <c r="S96" s="25">
        <f>IF(PROGRAM3_STAFF[[#This Row],[Type]]="Employee",Reference!J$6,IF(OR(PROGRAM3_STAFF[[#This Row],[Type]]="Contractor",PROGRAM3_STAFF[[#This Row],[Type]]="SOW"),Reference!J$7,0))</f>
        <v>0</v>
      </c>
      <c r="T96" s="25">
        <f>IF(PROGRAM3_STAFF[[#This Row],[Type]]="Employee",Reference!K$6,IF(OR(PROGRAM3_STAFF[[#This Row],[Type]]="Contractor",PROGRAM3_STAFF[[#This Row],[Type]]="SOW"),Reference!K$7,0))</f>
        <v>0</v>
      </c>
      <c r="U96" s="25">
        <f>IF(PROGRAM3_STAFF[[#This Row],[Type]]="Employee",Reference!L$6,IF(OR(PROGRAM3_STAFF[[#This Row],[Type]]="Contractor",PROGRAM3_STAFF[[#This Row],[Type]]="SOW"),Reference!L$7,0))</f>
        <v>0</v>
      </c>
      <c r="V96" s="25">
        <f>IF(PROGRAM3_STAFF[[#This Row],[Type]]="Employee",Reference!M$6,IF(OR(PROGRAM3_STAFF[[#This Row],[Type]]="Contractor",PROGRAM3_STAFF[[#This Row],[Type]]="SOW"),Reference!M$7,0))</f>
        <v>0</v>
      </c>
      <c r="W96" s="25">
        <f>IF(PROGRAM3_STAFF[[#This Row],[Type]]="Employee",Reference!N$6,IF(OR(PROGRAM3_STAFF[[#This Row],[Type]]="Contractor",PROGRAM3_STAFF[[#This Row],[Type]]="SOW"),Reference!N$7,0))</f>
        <v>0</v>
      </c>
      <c r="X96" s="25">
        <f>IF(PROGRAM3_STAFF[[#This Row],[Type]]="Employee",Reference!O$6,IF(OR(PROGRAM3_STAFF[[#This Row],[Type]]="Contractor",PROGRAM3_STAFF[[#This Row],[Type]]="SOW"),Reference!O$7,0))</f>
        <v>0</v>
      </c>
      <c r="Y96" s="129">
        <f>SUM(PROGRAM3_STAFF[[#This Row],[Jan-26]:[Dec-26]])</f>
        <v>0</v>
      </c>
      <c r="Z96" s="7">
        <f>PROGRAM3_STAFF[[#This Row],[Rate]]*PROGRAM3_STAFF[[#This Row],[Total Hours]]</f>
        <v>0</v>
      </c>
      <c r="AA96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96" s="24" t="str" cm="1">
        <f t="array" ref="AB96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96" s="24" t="str" cm="1">
        <f t="array" ref="AC96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96" s="24" t="str" cm="1">
        <f t="array" ref="AD96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96" s="24" t="str" cm="1">
        <f t="array" ref="AE96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96" s="24" t="str" cm="1">
        <f t="array" ref="AF96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96" s="24" t="str" cm="1">
        <f t="array" ref="AG96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96" s="24" t="str" cm="1">
        <f t="array" ref="AH96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96" s="24" t="str" cm="1">
        <f t="array" ref="AI96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96" s="24" t="str" cm="1">
        <f t="array" ref="AJ96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96" s="24" t="str" cm="1">
        <f t="array" ref="AK96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96" s="24" t="str" cm="1">
        <f t="array" ref="AL96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97" spans="1:38" x14ac:dyDescent="0.25">
      <c r="A97" s="8" t="str">
        <f t="shared" si="4"/>
        <v>Program 3</v>
      </c>
      <c r="B97"/>
      <c r="C97"/>
      <c r="D97" s="24"/>
      <c r="E97" s="24"/>
      <c r="F97"/>
      <c r="G97"/>
      <c r="H97"/>
      <c r="I97" s="29"/>
      <c r="J97" s="29"/>
      <c r="K97"/>
      <c r="L97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97" s="25">
        <f>IF(PROGRAM3_STAFF[[#This Row],[Type]]="Employee",Reference!D$6,IF(OR(PROGRAM3_STAFF[[#This Row],[Type]]="Contractor",PROGRAM3_STAFF[[#This Row],[Type]]="SOW"),Reference!D$7,0))</f>
        <v>0</v>
      </c>
      <c r="N97" s="25">
        <f>IF(PROGRAM3_STAFF[[#This Row],[Type]]="Employee",Reference!E$6,IF(OR(PROGRAM3_STAFF[[#This Row],[Type]]="Contractor",PROGRAM3_STAFF[[#This Row],[Type]]="SOW"),Reference!E$7,0))</f>
        <v>0</v>
      </c>
      <c r="O97" s="25">
        <f>IF(PROGRAM3_STAFF[[#This Row],[Type]]="Employee",Reference!F$6,IF(OR(PROGRAM3_STAFF[[#This Row],[Type]]="Contractor",PROGRAM3_STAFF[[#This Row],[Type]]="SOW"),Reference!F$7,0))</f>
        <v>0</v>
      </c>
      <c r="P97" s="25">
        <f>IF(PROGRAM3_STAFF[[#This Row],[Type]]="Employee",Reference!G$6,IF(OR(PROGRAM3_STAFF[[#This Row],[Type]]="Contractor",PROGRAM3_STAFF[[#This Row],[Type]]="SOW"),Reference!G$7,0))</f>
        <v>0</v>
      </c>
      <c r="Q97" s="25">
        <f>IF(PROGRAM3_STAFF[[#This Row],[Type]]="Employee",Reference!H$6,IF(OR(PROGRAM3_STAFF[[#This Row],[Type]]="Contractor",PROGRAM3_STAFF[[#This Row],[Type]]="SOW"),Reference!H$7,0))</f>
        <v>0</v>
      </c>
      <c r="R97" s="25">
        <f>IF(PROGRAM3_STAFF[[#This Row],[Type]]="Employee",Reference!I$6,IF(OR(PROGRAM3_STAFF[[#This Row],[Type]]="Contractor",PROGRAM3_STAFF[[#This Row],[Type]]="SOW"),Reference!I$7,0))</f>
        <v>0</v>
      </c>
      <c r="S97" s="25">
        <f>IF(PROGRAM3_STAFF[[#This Row],[Type]]="Employee",Reference!J$6,IF(OR(PROGRAM3_STAFF[[#This Row],[Type]]="Contractor",PROGRAM3_STAFF[[#This Row],[Type]]="SOW"),Reference!J$7,0))</f>
        <v>0</v>
      </c>
      <c r="T97" s="25">
        <f>IF(PROGRAM3_STAFF[[#This Row],[Type]]="Employee",Reference!K$6,IF(OR(PROGRAM3_STAFF[[#This Row],[Type]]="Contractor",PROGRAM3_STAFF[[#This Row],[Type]]="SOW"),Reference!K$7,0))</f>
        <v>0</v>
      </c>
      <c r="U97" s="25">
        <f>IF(PROGRAM3_STAFF[[#This Row],[Type]]="Employee",Reference!L$6,IF(OR(PROGRAM3_STAFF[[#This Row],[Type]]="Contractor",PROGRAM3_STAFF[[#This Row],[Type]]="SOW"),Reference!L$7,0))</f>
        <v>0</v>
      </c>
      <c r="V97" s="25">
        <f>IF(PROGRAM3_STAFF[[#This Row],[Type]]="Employee",Reference!M$6,IF(OR(PROGRAM3_STAFF[[#This Row],[Type]]="Contractor",PROGRAM3_STAFF[[#This Row],[Type]]="SOW"),Reference!M$7,0))</f>
        <v>0</v>
      </c>
      <c r="W97" s="25">
        <f>IF(PROGRAM3_STAFF[[#This Row],[Type]]="Employee",Reference!N$6,IF(OR(PROGRAM3_STAFF[[#This Row],[Type]]="Contractor",PROGRAM3_STAFF[[#This Row],[Type]]="SOW"),Reference!N$7,0))</f>
        <v>0</v>
      </c>
      <c r="X97" s="25">
        <f>IF(PROGRAM3_STAFF[[#This Row],[Type]]="Employee",Reference!O$6,IF(OR(PROGRAM3_STAFF[[#This Row],[Type]]="Contractor",PROGRAM3_STAFF[[#This Row],[Type]]="SOW"),Reference!O$7,0))</f>
        <v>0</v>
      </c>
      <c r="Y97" s="129">
        <f>SUM(PROGRAM3_STAFF[[#This Row],[Jan-26]:[Dec-26]])</f>
        <v>0</v>
      </c>
      <c r="Z97" s="7">
        <f>PROGRAM3_STAFF[[#This Row],[Rate]]*PROGRAM3_STAFF[[#This Row],[Total Hours]]</f>
        <v>0</v>
      </c>
      <c r="AA97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97" s="24" t="str" cm="1">
        <f t="array" ref="AB97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97" s="24" t="str" cm="1">
        <f t="array" ref="AC97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97" s="24" t="str" cm="1">
        <f t="array" ref="AD97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97" s="24" t="str" cm="1">
        <f t="array" ref="AE97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97" s="24" t="str" cm="1">
        <f t="array" ref="AF97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97" s="24" t="str" cm="1">
        <f t="array" ref="AG97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97" s="24" t="str" cm="1">
        <f t="array" ref="AH97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97" s="24" t="str" cm="1">
        <f t="array" ref="AI97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97" s="24" t="str" cm="1">
        <f t="array" ref="AJ97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97" s="24" t="str" cm="1">
        <f t="array" ref="AK97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97" s="24" t="str" cm="1">
        <f t="array" ref="AL97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98" spans="1:38" x14ac:dyDescent="0.25">
      <c r="A98" s="8" t="str">
        <f t="shared" si="4"/>
        <v>Program 3</v>
      </c>
      <c r="B98"/>
      <c r="C98"/>
      <c r="D98" s="24"/>
      <c r="E98" s="24"/>
      <c r="F98"/>
      <c r="G98"/>
      <c r="H98"/>
      <c r="I98" s="29"/>
      <c r="J98" s="29"/>
      <c r="K98"/>
      <c r="L98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98" s="25">
        <f>IF(PROGRAM3_STAFF[[#This Row],[Type]]="Employee",Reference!D$6,IF(OR(PROGRAM3_STAFF[[#This Row],[Type]]="Contractor",PROGRAM3_STAFF[[#This Row],[Type]]="SOW"),Reference!D$7,0))</f>
        <v>0</v>
      </c>
      <c r="N98" s="25">
        <f>IF(PROGRAM3_STAFF[[#This Row],[Type]]="Employee",Reference!E$6,IF(OR(PROGRAM3_STAFF[[#This Row],[Type]]="Contractor",PROGRAM3_STAFF[[#This Row],[Type]]="SOW"),Reference!E$7,0))</f>
        <v>0</v>
      </c>
      <c r="O98" s="25">
        <f>IF(PROGRAM3_STAFF[[#This Row],[Type]]="Employee",Reference!F$6,IF(OR(PROGRAM3_STAFF[[#This Row],[Type]]="Contractor",PROGRAM3_STAFF[[#This Row],[Type]]="SOW"),Reference!F$7,0))</f>
        <v>0</v>
      </c>
      <c r="P98" s="25">
        <f>IF(PROGRAM3_STAFF[[#This Row],[Type]]="Employee",Reference!G$6,IF(OR(PROGRAM3_STAFF[[#This Row],[Type]]="Contractor",PROGRAM3_STAFF[[#This Row],[Type]]="SOW"),Reference!G$7,0))</f>
        <v>0</v>
      </c>
      <c r="Q98" s="25">
        <f>IF(PROGRAM3_STAFF[[#This Row],[Type]]="Employee",Reference!H$6,IF(OR(PROGRAM3_STAFF[[#This Row],[Type]]="Contractor",PROGRAM3_STAFF[[#This Row],[Type]]="SOW"),Reference!H$7,0))</f>
        <v>0</v>
      </c>
      <c r="R98" s="25">
        <f>IF(PROGRAM3_STAFF[[#This Row],[Type]]="Employee",Reference!I$6,IF(OR(PROGRAM3_STAFF[[#This Row],[Type]]="Contractor",PROGRAM3_STAFF[[#This Row],[Type]]="SOW"),Reference!I$7,0))</f>
        <v>0</v>
      </c>
      <c r="S98" s="25">
        <f>IF(PROGRAM3_STAFF[[#This Row],[Type]]="Employee",Reference!J$6,IF(OR(PROGRAM3_STAFF[[#This Row],[Type]]="Contractor",PROGRAM3_STAFF[[#This Row],[Type]]="SOW"),Reference!J$7,0))</f>
        <v>0</v>
      </c>
      <c r="T98" s="25">
        <f>IF(PROGRAM3_STAFF[[#This Row],[Type]]="Employee",Reference!K$6,IF(OR(PROGRAM3_STAFF[[#This Row],[Type]]="Contractor",PROGRAM3_STAFF[[#This Row],[Type]]="SOW"),Reference!K$7,0))</f>
        <v>0</v>
      </c>
      <c r="U98" s="25">
        <f>IF(PROGRAM3_STAFF[[#This Row],[Type]]="Employee",Reference!L$6,IF(OR(PROGRAM3_STAFF[[#This Row],[Type]]="Contractor",PROGRAM3_STAFF[[#This Row],[Type]]="SOW"),Reference!L$7,0))</f>
        <v>0</v>
      </c>
      <c r="V98" s="25">
        <f>IF(PROGRAM3_STAFF[[#This Row],[Type]]="Employee",Reference!M$6,IF(OR(PROGRAM3_STAFF[[#This Row],[Type]]="Contractor",PROGRAM3_STAFF[[#This Row],[Type]]="SOW"),Reference!M$7,0))</f>
        <v>0</v>
      </c>
      <c r="W98" s="25">
        <f>IF(PROGRAM3_STAFF[[#This Row],[Type]]="Employee",Reference!N$6,IF(OR(PROGRAM3_STAFF[[#This Row],[Type]]="Contractor",PROGRAM3_STAFF[[#This Row],[Type]]="SOW"),Reference!N$7,0))</f>
        <v>0</v>
      </c>
      <c r="X98" s="25">
        <f>IF(PROGRAM3_STAFF[[#This Row],[Type]]="Employee",Reference!O$6,IF(OR(PROGRAM3_STAFF[[#This Row],[Type]]="Contractor",PROGRAM3_STAFF[[#This Row],[Type]]="SOW"),Reference!O$7,0))</f>
        <v>0</v>
      </c>
      <c r="Y98" s="129">
        <f>SUM(PROGRAM3_STAFF[[#This Row],[Jan-26]:[Dec-26]])</f>
        <v>0</v>
      </c>
      <c r="Z98" s="7">
        <f>PROGRAM3_STAFF[[#This Row],[Rate]]*PROGRAM3_STAFF[[#This Row],[Total Hours]]</f>
        <v>0</v>
      </c>
      <c r="AA98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98" s="24" t="str" cm="1">
        <f t="array" ref="AB98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98" s="24" t="str" cm="1">
        <f t="array" ref="AC98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98" s="24" t="str" cm="1">
        <f t="array" ref="AD98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98" s="24" t="str" cm="1">
        <f t="array" ref="AE98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98" s="24" t="str" cm="1">
        <f t="array" ref="AF98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98" s="24" t="str" cm="1">
        <f t="array" ref="AG98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98" s="24" t="str" cm="1">
        <f t="array" ref="AH98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98" s="24" t="str" cm="1">
        <f t="array" ref="AI98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98" s="24" t="str" cm="1">
        <f t="array" ref="AJ98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98" s="24" t="str" cm="1">
        <f t="array" ref="AK98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98" s="24" t="str" cm="1">
        <f t="array" ref="AL98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99" spans="1:38" x14ac:dyDescent="0.25">
      <c r="A99" s="8" t="str">
        <f t="shared" si="4"/>
        <v>Program 3</v>
      </c>
      <c r="B99"/>
      <c r="C99"/>
      <c r="D99" s="24"/>
      <c r="E99" s="24"/>
      <c r="F99"/>
      <c r="G99"/>
      <c r="H99"/>
      <c r="I99" s="29"/>
      <c r="J99" s="29"/>
      <c r="K99"/>
      <c r="L99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99" s="25">
        <f>IF(PROGRAM3_STAFF[[#This Row],[Type]]="Employee",Reference!D$6,IF(OR(PROGRAM3_STAFF[[#This Row],[Type]]="Contractor",PROGRAM3_STAFF[[#This Row],[Type]]="SOW"),Reference!D$7,0))</f>
        <v>0</v>
      </c>
      <c r="N99" s="25">
        <f>IF(PROGRAM3_STAFF[[#This Row],[Type]]="Employee",Reference!E$6,IF(OR(PROGRAM3_STAFF[[#This Row],[Type]]="Contractor",PROGRAM3_STAFF[[#This Row],[Type]]="SOW"),Reference!E$7,0))</f>
        <v>0</v>
      </c>
      <c r="O99" s="25">
        <f>IF(PROGRAM3_STAFF[[#This Row],[Type]]="Employee",Reference!F$6,IF(OR(PROGRAM3_STAFF[[#This Row],[Type]]="Contractor",PROGRAM3_STAFF[[#This Row],[Type]]="SOW"),Reference!F$7,0))</f>
        <v>0</v>
      </c>
      <c r="P99" s="25">
        <f>IF(PROGRAM3_STAFF[[#This Row],[Type]]="Employee",Reference!G$6,IF(OR(PROGRAM3_STAFF[[#This Row],[Type]]="Contractor",PROGRAM3_STAFF[[#This Row],[Type]]="SOW"),Reference!G$7,0))</f>
        <v>0</v>
      </c>
      <c r="Q99" s="25">
        <f>IF(PROGRAM3_STAFF[[#This Row],[Type]]="Employee",Reference!H$6,IF(OR(PROGRAM3_STAFF[[#This Row],[Type]]="Contractor",PROGRAM3_STAFF[[#This Row],[Type]]="SOW"),Reference!H$7,0))</f>
        <v>0</v>
      </c>
      <c r="R99" s="25">
        <f>IF(PROGRAM3_STAFF[[#This Row],[Type]]="Employee",Reference!I$6,IF(OR(PROGRAM3_STAFF[[#This Row],[Type]]="Contractor",PROGRAM3_STAFF[[#This Row],[Type]]="SOW"),Reference!I$7,0))</f>
        <v>0</v>
      </c>
      <c r="S99" s="25">
        <f>IF(PROGRAM3_STAFF[[#This Row],[Type]]="Employee",Reference!J$6,IF(OR(PROGRAM3_STAFF[[#This Row],[Type]]="Contractor",PROGRAM3_STAFF[[#This Row],[Type]]="SOW"),Reference!J$7,0))</f>
        <v>0</v>
      </c>
      <c r="T99" s="25">
        <f>IF(PROGRAM3_STAFF[[#This Row],[Type]]="Employee",Reference!K$6,IF(OR(PROGRAM3_STAFF[[#This Row],[Type]]="Contractor",PROGRAM3_STAFF[[#This Row],[Type]]="SOW"),Reference!K$7,0))</f>
        <v>0</v>
      </c>
      <c r="U99" s="25">
        <f>IF(PROGRAM3_STAFF[[#This Row],[Type]]="Employee",Reference!L$6,IF(OR(PROGRAM3_STAFF[[#This Row],[Type]]="Contractor",PROGRAM3_STAFF[[#This Row],[Type]]="SOW"),Reference!L$7,0))</f>
        <v>0</v>
      </c>
      <c r="V99" s="25">
        <f>IF(PROGRAM3_STAFF[[#This Row],[Type]]="Employee",Reference!M$6,IF(OR(PROGRAM3_STAFF[[#This Row],[Type]]="Contractor",PROGRAM3_STAFF[[#This Row],[Type]]="SOW"),Reference!M$7,0))</f>
        <v>0</v>
      </c>
      <c r="W99" s="25">
        <f>IF(PROGRAM3_STAFF[[#This Row],[Type]]="Employee",Reference!N$6,IF(OR(PROGRAM3_STAFF[[#This Row],[Type]]="Contractor",PROGRAM3_STAFF[[#This Row],[Type]]="SOW"),Reference!N$7,0))</f>
        <v>0</v>
      </c>
      <c r="X99" s="25">
        <f>IF(PROGRAM3_STAFF[[#This Row],[Type]]="Employee",Reference!O$6,IF(OR(PROGRAM3_STAFF[[#This Row],[Type]]="Contractor",PROGRAM3_STAFF[[#This Row],[Type]]="SOW"),Reference!O$7,0))</f>
        <v>0</v>
      </c>
      <c r="Y99" s="129">
        <f>SUM(PROGRAM3_STAFF[[#This Row],[Jan-26]:[Dec-26]])</f>
        <v>0</v>
      </c>
      <c r="Z99" s="7">
        <f>PROGRAM3_STAFF[[#This Row],[Rate]]*PROGRAM3_STAFF[[#This Row],[Total Hours]]</f>
        <v>0</v>
      </c>
      <c r="AA99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99" s="24" t="str" cm="1">
        <f t="array" ref="AB99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99" s="24" t="str" cm="1">
        <f t="array" ref="AC99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99" s="24" t="str" cm="1">
        <f t="array" ref="AD99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99" s="24" t="str" cm="1">
        <f t="array" ref="AE99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99" s="24" t="str" cm="1">
        <f t="array" ref="AF99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99" s="24" t="str" cm="1">
        <f t="array" ref="AG99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99" s="24" t="str" cm="1">
        <f t="array" ref="AH99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99" s="24" t="str" cm="1">
        <f t="array" ref="AI99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99" s="24" t="str" cm="1">
        <f t="array" ref="AJ99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99" s="24" t="str" cm="1">
        <f t="array" ref="AK99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99" s="24" t="str" cm="1">
        <f t="array" ref="AL99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100" spans="1:38" x14ac:dyDescent="0.25">
      <c r="A100" s="8" t="str">
        <f t="shared" si="4"/>
        <v>Program 3</v>
      </c>
      <c r="B100"/>
      <c r="C100"/>
      <c r="D100" s="24"/>
      <c r="E100" s="24"/>
      <c r="F100"/>
      <c r="G100"/>
      <c r="H100"/>
      <c r="I100" s="29"/>
      <c r="J100" s="29"/>
      <c r="K100"/>
      <c r="L100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100" s="25">
        <f>IF(PROGRAM3_STAFF[[#This Row],[Type]]="Employee",Reference!D$6,IF(OR(PROGRAM3_STAFF[[#This Row],[Type]]="Contractor",PROGRAM3_STAFF[[#This Row],[Type]]="SOW"),Reference!D$7,0))</f>
        <v>0</v>
      </c>
      <c r="N100" s="25">
        <f>IF(PROGRAM3_STAFF[[#This Row],[Type]]="Employee",Reference!E$6,IF(OR(PROGRAM3_STAFF[[#This Row],[Type]]="Contractor",PROGRAM3_STAFF[[#This Row],[Type]]="SOW"),Reference!E$7,0))</f>
        <v>0</v>
      </c>
      <c r="O100" s="25">
        <f>IF(PROGRAM3_STAFF[[#This Row],[Type]]="Employee",Reference!F$6,IF(OR(PROGRAM3_STAFF[[#This Row],[Type]]="Contractor",PROGRAM3_STAFF[[#This Row],[Type]]="SOW"),Reference!F$7,0))</f>
        <v>0</v>
      </c>
      <c r="P100" s="25">
        <f>IF(PROGRAM3_STAFF[[#This Row],[Type]]="Employee",Reference!G$6,IF(OR(PROGRAM3_STAFF[[#This Row],[Type]]="Contractor",PROGRAM3_STAFF[[#This Row],[Type]]="SOW"),Reference!G$7,0))</f>
        <v>0</v>
      </c>
      <c r="Q100" s="25">
        <f>IF(PROGRAM3_STAFF[[#This Row],[Type]]="Employee",Reference!H$6,IF(OR(PROGRAM3_STAFF[[#This Row],[Type]]="Contractor",PROGRAM3_STAFF[[#This Row],[Type]]="SOW"),Reference!H$7,0))</f>
        <v>0</v>
      </c>
      <c r="R100" s="25">
        <f>IF(PROGRAM3_STAFF[[#This Row],[Type]]="Employee",Reference!I$6,IF(OR(PROGRAM3_STAFF[[#This Row],[Type]]="Contractor",PROGRAM3_STAFF[[#This Row],[Type]]="SOW"),Reference!I$7,0))</f>
        <v>0</v>
      </c>
      <c r="S100" s="25">
        <f>IF(PROGRAM3_STAFF[[#This Row],[Type]]="Employee",Reference!J$6,IF(OR(PROGRAM3_STAFF[[#This Row],[Type]]="Contractor",PROGRAM3_STAFF[[#This Row],[Type]]="SOW"),Reference!J$7,0))</f>
        <v>0</v>
      </c>
      <c r="T100" s="25">
        <f>IF(PROGRAM3_STAFF[[#This Row],[Type]]="Employee",Reference!K$6,IF(OR(PROGRAM3_STAFF[[#This Row],[Type]]="Contractor",PROGRAM3_STAFF[[#This Row],[Type]]="SOW"),Reference!K$7,0))</f>
        <v>0</v>
      </c>
      <c r="U100" s="25">
        <f>IF(PROGRAM3_STAFF[[#This Row],[Type]]="Employee",Reference!L$6,IF(OR(PROGRAM3_STAFF[[#This Row],[Type]]="Contractor",PROGRAM3_STAFF[[#This Row],[Type]]="SOW"),Reference!L$7,0))</f>
        <v>0</v>
      </c>
      <c r="V100" s="25">
        <f>IF(PROGRAM3_STAFF[[#This Row],[Type]]="Employee",Reference!M$6,IF(OR(PROGRAM3_STAFF[[#This Row],[Type]]="Contractor",PROGRAM3_STAFF[[#This Row],[Type]]="SOW"),Reference!M$7,0))</f>
        <v>0</v>
      </c>
      <c r="W100" s="25">
        <f>IF(PROGRAM3_STAFF[[#This Row],[Type]]="Employee",Reference!N$6,IF(OR(PROGRAM3_STAFF[[#This Row],[Type]]="Contractor",PROGRAM3_STAFF[[#This Row],[Type]]="SOW"),Reference!N$7,0))</f>
        <v>0</v>
      </c>
      <c r="X100" s="25">
        <f>IF(PROGRAM3_STAFF[[#This Row],[Type]]="Employee",Reference!O$6,IF(OR(PROGRAM3_STAFF[[#This Row],[Type]]="Contractor",PROGRAM3_STAFF[[#This Row],[Type]]="SOW"),Reference!O$7,0))</f>
        <v>0</v>
      </c>
      <c r="Y100" s="129">
        <f>SUM(PROGRAM3_STAFF[[#This Row],[Jan-26]:[Dec-26]])</f>
        <v>0</v>
      </c>
      <c r="Z100" s="7">
        <f>PROGRAM3_STAFF[[#This Row],[Rate]]*PROGRAM3_STAFF[[#This Row],[Total Hours]]</f>
        <v>0</v>
      </c>
      <c r="AA100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100" s="24" t="str" cm="1">
        <f t="array" ref="AB100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100" s="24" t="str" cm="1">
        <f t="array" ref="AC100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100" s="24" t="str" cm="1">
        <f t="array" ref="AD100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100" s="24" t="str" cm="1">
        <f t="array" ref="AE100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100" s="24" t="str" cm="1">
        <f t="array" ref="AF100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100" s="24" t="str" cm="1">
        <f t="array" ref="AG100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100" s="24" t="str" cm="1">
        <f t="array" ref="AH100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100" s="24" t="str" cm="1">
        <f t="array" ref="AI100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100" s="24" t="str" cm="1">
        <f t="array" ref="AJ100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100" s="24" t="str" cm="1">
        <f t="array" ref="AK100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100" s="24" t="str" cm="1">
        <f t="array" ref="AL100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101" spans="1:38" x14ac:dyDescent="0.25">
      <c r="A101" s="8" t="str">
        <f t="shared" si="4"/>
        <v>Program 3</v>
      </c>
      <c r="B101"/>
      <c r="C101"/>
      <c r="D101" s="24"/>
      <c r="E101" s="24"/>
      <c r="F101"/>
      <c r="G101"/>
      <c r="H101"/>
      <c r="I101" s="29"/>
      <c r="J101" s="29"/>
      <c r="K101"/>
      <c r="L101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101" s="25">
        <f>IF(PROGRAM3_STAFF[[#This Row],[Type]]="Employee",Reference!D$6,IF(OR(PROGRAM3_STAFF[[#This Row],[Type]]="Contractor",PROGRAM3_STAFF[[#This Row],[Type]]="SOW"),Reference!D$7,0))</f>
        <v>0</v>
      </c>
      <c r="N101" s="25">
        <f>IF(PROGRAM3_STAFF[[#This Row],[Type]]="Employee",Reference!E$6,IF(OR(PROGRAM3_STAFF[[#This Row],[Type]]="Contractor",PROGRAM3_STAFF[[#This Row],[Type]]="SOW"),Reference!E$7,0))</f>
        <v>0</v>
      </c>
      <c r="O101" s="25">
        <f>IF(PROGRAM3_STAFF[[#This Row],[Type]]="Employee",Reference!F$6,IF(OR(PROGRAM3_STAFF[[#This Row],[Type]]="Contractor",PROGRAM3_STAFF[[#This Row],[Type]]="SOW"),Reference!F$7,0))</f>
        <v>0</v>
      </c>
      <c r="P101" s="25">
        <f>IF(PROGRAM3_STAFF[[#This Row],[Type]]="Employee",Reference!G$6,IF(OR(PROGRAM3_STAFF[[#This Row],[Type]]="Contractor",PROGRAM3_STAFF[[#This Row],[Type]]="SOW"),Reference!G$7,0))</f>
        <v>0</v>
      </c>
      <c r="Q101" s="25">
        <f>IF(PROGRAM3_STAFF[[#This Row],[Type]]="Employee",Reference!H$6,IF(OR(PROGRAM3_STAFF[[#This Row],[Type]]="Contractor",PROGRAM3_STAFF[[#This Row],[Type]]="SOW"),Reference!H$7,0))</f>
        <v>0</v>
      </c>
      <c r="R101" s="25">
        <f>IF(PROGRAM3_STAFF[[#This Row],[Type]]="Employee",Reference!I$6,IF(OR(PROGRAM3_STAFF[[#This Row],[Type]]="Contractor",PROGRAM3_STAFF[[#This Row],[Type]]="SOW"),Reference!I$7,0))</f>
        <v>0</v>
      </c>
      <c r="S101" s="25">
        <f>IF(PROGRAM3_STAFF[[#This Row],[Type]]="Employee",Reference!J$6,IF(OR(PROGRAM3_STAFF[[#This Row],[Type]]="Contractor",PROGRAM3_STAFF[[#This Row],[Type]]="SOW"),Reference!J$7,0))</f>
        <v>0</v>
      </c>
      <c r="T101" s="25">
        <f>IF(PROGRAM3_STAFF[[#This Row],[Type]]="Employee",Reference!K$6,IF(OR(PROGRAM3_STAFF[[#This Row],[Type]]="Contractor",PROGRAM3_STAFF[[#This Row],[Type]]="SOW"),Reference!K$7,0))</f>
        <v>0</v>
      </c>
      <c r="U101" s="25">
        <f>IF(PROGRAM3_STAFF[[#This Row],[Type]]="Employee",Reference!L$6,IF(OR(PROGRAM3_STAFF[[#This Row],[Type]]="Contractor",PROGRAM3_STAFF[[#This Row],[Type]]="SOW"),Reference!L$7,0))</f>
        <v>0</v>
      </c>
      <c r="V101" s="25">
        <f>IF(PROGRAM3_STAFF[[#This Row],[Type]]="Employee",Reference!M$6,IF(OR(PROGRAM3_STAFF[[#This Row],[Type]]="Contractor",PROGRAM3_STAFF[[#This Row],[Type]]="SOW"),Reference!M$7,0))</f>
        <v>0</v>
      </c>
      <c r="W101" s="25">
        <f>IF(PROGRAM3_STAFF[[#This Row],[Type]]="Employee",Reference!N$6,IF(OR(PROGRAM3_STAFF[[#This Row],[Type]]="Contractor",PROGRAM3_STAFF[[#This Row],[Type]]="SOW"),Reference!N$7,0))</f>
        <v>0</v>
      </c>
      <c r="X101" s="25">
        <f>IF(PROGRAM3_STAFF[[#This Row],[Type]]="Employee",Reference!O$6,IF(OR(PROGRAM3_STAFF[[#This Row],[Type]]="Contractor",PROGRAM3_STAFF[[#This Row],[Type]]="SOW"),Reference!O$7,0))</f>
        <v>0</v>
      </c>
      <c r="Y101" s="129">
        <f>SUM(PROGRAM3_STAFF[[#This Row],[Jan-26]:[Dec-26]])</f>
        <v>0</v>
      </c>
      <c r="Z101" s="7">
        <f>PROGRAM3_STAFF[[#This Row],[Rate]]*PROGRAM3_STAFF[[#This Row],[Total Hours]]</f>
        <v>0</v>
      </c>
      <c r="AA101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101" s="24" t="str" cm="1">
        <f t="array" ref="AB101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101" s="24" t="str" cm="1">
        <f t="array" ref="AC101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101" s="24" t="str" cm="1">
        <f t="array" ref="AD101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101" s="24" t="str" cm="1">
        <f t="array" ref="AE101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101" s="24" t="str" cm="1">
        <f t="array" ref="AF101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101" s="24" t="str" cm="1">
        <f t="array" ref="AG101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101" s="24" t="str" cm="1">
        <f t="array" ref="AH101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101" s="24" t="str" cm="1">
        <f t="array" ref="AI101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101" s="24" t="str" cm="1">
        <f t="array" ref="AJ101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101" s="24" t="str" cm="1">
        <f t="array" ref="AK101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101" s="24" t="str" cm="1">
        <f t="array" ref="AL101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102" spans="1:38" x14ac:dyDescent="0.25">
      <c r="A102" s="8" t="str">
        <f t="shared" si="4"/>
        <v>Program 3</v>
      </c>
      <c r="B102"/>
      <c r="C102"/>
      <c r="D102" s="24"/>
      <c r="E102" s="24"/>
      <c r="F102"/>
      <c r="G102"/>
      <c r="H102"/>
      <c r="I102" s="29"/>
      <c r="J102" s="29"/>
      <c r="K102"/>
      <c r="L102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102" s="25">
        <f>IF(PROGRAM3_STAFF[[#This Row],[Type]]="Employee",Reference!D$6,IF(OR(PROGRAM3_STAFF[[#This Row],[Type]]="Contractor",PROGRAM3_STAFF[[#This Row],[Type]]="SOW"),Reference!D$7,0))</f>
        <v>0</v>
      </c>
      <c r="N102" s="25">
        <f>IF(PROGRAM3_STAFF[[#This Row],[Type]]="Employee",Reference!E$6,IF(OR(PROGRAM3_STAFF[[#This Row],[Type]]="Contractor",PROGRAM3_STAFF[[#This Row],[Type]]="SOW"),Reference!E$7,0))</f>
        <v>0</v>
      </c>
      <c r="O102" s="25">
        <f>IF(PROGRAM3_STAFF[[#This Row],[Type]]="Employee",Reference!F$6,IF(OR(PROGRAM3_STAFF[[#This Row],[Type]]="Contractor",PROGRAM3_STAFF[[#This Row],[Type]]="SOW"),Reference!F$7,0))</f>
        <v>0</v>
      </c>
      <c r="P102" s="25">
        <f>IF(PROGRAM3_STAFF[[#This Row],[Type]]="Employee",Reference!G$6,IF(OR(PROGRAM3_STAFF[[#This Row],[Type]]="Contractor",PROGRAM3_STAFF[[#This Row],[Type]]="SOW"),Reference!G$7,0))</f>
        <v>0</v>
      </c>
      <c r="Q102" s="25">
        <f>IF(PROGRAM3_STAFF[[#This Row],[Type]]="Employee",Reference!H$6,IF(OR(PROGRAM3_STAFF[[#This Row],[Type]]="Contractor",PROGRAM3_STAFF[[#This Row],[Type]]="SOW"),Reference!H$7,0))</f>
        <v>0</v>
      </c>
      <c r="R102" s="25">
        <f>IF(PROGRAM3_STAFF[[#This Row],[Type]]="Employee",Reference!I$6,IF(OR(PROGRAM3_STAFF[[#This Row],[Type]]="Contractor",PROGRAM3_STAFF[[#This Row],[Type]]="SOW"),Reference!I$7,0))</f>
        <v>0</v>
      </c>
      <c r="S102" s="25">
        <f>IF(PROGRAM3_STAFF[[#This Row],[Type]]="Employee",Reference!J$6,IF(OR(PROGRAM3_STAFF[[#This Row],[Type]]="Contractor",PROGRAM3_STAFF[[#This Row],[Type]]="SOW"),Reference!J$7,0))</f>
        <v>0</v>
      </c>
      <c r="T102" s="25">
        <f>IF(PROGRAM3_STAFF[[#This Row],[Type]]="Employee",Reference!K$6,IF(OR(PROGRAM3_STAFF[[#This Row],[Type]]="Contractor",PROGRAM3_STAFF[[#This Row],[Type]]="SOW"),Reference!K$7,0))</f>
        <v>0</v>
      </c>
      <c r="U102" s="25">
        <f>IF(PROGRAM3_STAFF[[#This Row],[Type]]="Employee",Reference!L$6,IF(OR(PROGRAM3_STAFF[[#This Row],[Type]]="Contractor",PROGRAM3_STAFF[[#This Row],[Type]]="SOW"),Reference!L$7,0))</f>
        <v>0</v>
      </c>
      <c r="V102" s="25">
        <f>IF(PROGRAM3_STAFF[[#This Row],[Type]]="Employee",Reference!M$6,IF(OR(PROGRAM3_STAFF[[#This Row],[Type]]="Contractor",PROGRAM3_STAFF[[#This Row],[Type]]="SOW"),Reference!M$7,0))</f>
        <v>0</v>
      </c>
      <c r="W102" s="25">
        <f>IF(PROGRAM3_STAFF[[#This Row],[Type]]="Employee",Reference!N$6,IF(OR(PROGRAM3_STAFF[[#This Row],[Type]]="Contractor",PROGRAM3_STAFF[[#This Row],[Type]]="SOW"),Reference!N$7,0))</f>
        <v>0</v>
      </c>
      <c r="X102" s="25">
        <f>IF(PROGRAM3_STAFF[[#This Row],[Type]]="Employee",Reference!O$6,IF(OR(PROGRAM3_STAFF[[#This Row],[Type]]="Contractor",PROGRAM3_STAFF[[#This Row],[Type]]="SOW"),Reference!O$7,0))</f>
        <v>0</v>
      </c>
      <c r="Y102" s="129">
        <f>SUM(PROGRAM3_STAFF[[#This Row],[Jan-26]:[Dec-26]])</f>
        <v>0</v>
      </c>
      <c r="Z102" s="7">
        <f>PROGRAM3_STAFF[[#This Row],[Rate]]*PROGRAM3_STAFF[[#This Row],[Total Hours]]</f>
        <v>0</v>
      </c>
      <c r="AA102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102" s="24" t="str" cm="1">
        <f t="array" ref="AB102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102" s="24" t="str" cm="1">
        <f t="array" ref="AC102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102" s="24" t="str" cm="1">
        <f t="array" ref="AD102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102" s="24" t="str" cm="1">
        <f t="array" ref="AE102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102" s="24" t="str" cm="1">
        <f t="array" ref="AF102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102" s="24" t="str" cm="1">
        <f t="array" ref="AG102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102" s="24" t="str" cm="1">
        <f t="array" ref="AH102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102" s="24" t="str" cm="1">
        <f t="array" ref="AI102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102" s="24" t="str" cm="1">
        <f t="array" ref="AJ102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102" s="24" t="str" cm="1">
        <f t="array" ref="AK102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102" s="24" t="str" cm="1">
        <f t="array" ref="AL102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103" spans="1:38" x14ac:dyDescent="0.25">
      <c r="A103" s="8" t="str">
        <f t="shared" si="4"/>
        <v>Program 3</v>
      </c>
      <c r="B103"/>
      <c r="C103"/>
      <c r="D103" s="24"/>
      <c r="E103" s="24"/>
      <c r="F103"/>
      <c r="G103"/>
      <c r="H103"/>
      <c r="I103" s="29"/>
      <c r="J103" s="29"/>
      <c r="K103"/>
      <c r="L103" s="7">
        <f>IF(AND(PROGRAM3_STAFF[[#This Row],[Type]]="",PROGRAM3_STAFF[[#This Row],[Country]]=""),0,IF(AND(PROGRAM3_STAFF[[#This Row],[Type]]="Employee",PROGRAM3_STAFF[[#This Row],[Country]]="United States"),Reference!$S$5,IF(AND(PROGRAM3_STAFF[[#This Row],[Type]]&lt;&gt;"Employee",PROGRAM3_STAFF[[#This Row],[Country]]="United States"),Reference!$S$6,IF(AND(PROGRAM3_STAFF[[#This Row],[Type]]="Employee",PROGRAM3_STAFF[[#This Row],[Country]]&lt;&gt;"United States"),Reference!$S$7,IF(AND(PROGRAM3_STAFF[[#This Row],[Type]]&lt;&gt;"Employee",PROGRAM3_STAFF[[#This Row],[Country]]&lt;&gt;"United States"),Reference!$S$8,0)))))</f>
        <v>0</v>
      </c>
      <c r="M103" s="25">
        <f>IF(PROGRAM3_STAFF[[#This Row],[Type]]="Employee",Reference!D$6,IF(OR(PROGRAM3_STAFF[[#This Row],[Type]]="Contractor",PROGRAM3_STAFF[[#This Row],[Type]]="SOW"),Reference!D$7,0))</f>
        <v>0</v>
      </c>
      <c r="N103" s="25">
        <f>IF(PROGRAM3_STAFF[[#This Row],[Type]]="Employee",Reference!E$6,IF(OR(PROGRAM3_STAFF[[#This Row],[Type]]="Contractor",PROGRAM3_STAFF[[#This Row],[Type]]="SOW"),Reference!E$7,0))</f>
        <v>0</v>
      </c>
      <c r="O103" s="25">
        <f>IF(PROGRAM3_STAFF[[#This Row],[Type]]="Employee",Reference!F$6,IF(OR(PROGRAM3_STAFF[[#This Row],[Type]]="Contractor",PROGRAM3_STAFF[[#This Row],[Type]]="SOW"),Reference!F$7,0))</f>
        <v>0</v>
      </c>
      <c r="P103" s="25">
        <f>IF(PROGRAM3_STAFF[[#This Row],[Type]]="Employee",Reference!G$6,IF(OR(PROGRAM3_STAFF[[#This Row],[Type]]="Contractor",PROGRAM3_STAFF[[#This Row],[Type]]="SOW"),Reference!G$7,0))</f>
        <v>0</v>
      </c>
      <c r="Q103" s="25">
        <f>IF(PROGRAM3_STAFF[[#This Row],[Type]]="Employee",Reference!H$6,IF(OR(PROGRAM3_STAFF[[#This Row],[Type]]="Contractor",PROGRAM3_STAFF[[#This Row],[Type]]="SOW"),Reference!H$7,0))</f>
        <v>0</v>
      </c>
      <c r="R103" s="25">
        <f>IF(PROGRAM3_STAFF[[#This Row],[Type]]="Employee",Reference!I$6,IF(OR(PROGRAM3_STAFF[[#This Row],[Type]]="Contractor",PROGRAM3_STAFF[[#This Row],[Type]]="SOW"),Reference!I$7,0))</f>
        <v>0</v>
      </c>
      <c r="S103" s="25">
        <f>IF(PROGRAM3_STAFF[[#This Row],[Type]]="Employee",Reference!J$6,IF(OR(PROGRAM3_STAFF[[#This Row],[Type]]="Contractor",PROGRAM3_STAFF[[#This Row],[Type]]="SOW"),Reference!J$7,0))</f>
        <v>0</v>
      </c>
      <c r="T103" s="25">
        <f>IF(PROGRAM3_STAFF[[#This Row],[Type]]="Employee",Reference!K$6,IF(OR(PROGRAM3_STAFF[[#This Row],[Type]]="Contractor",PROGRAM3_STAFF[[#This Row],[Type]]="SOW"),Reference!K$7,0))</f>
        <v>0</v>
      </c>
      <c r="U103" s="25">
        <f>IF(PROGRAM3_STAFF[[#This Row],[Type]]="Employee",Reference!L$6,IF(OR(PROGRAM3_STAFF[[#This Row],[Type]]="Contractor",PROGRAM3_STAFF[[#This Row],[Type]]="SOW"),Reference!L$7,0))</f>
        <v>0</v>
      </c>
      <c r="V103" s="25">
        <f>IF(PROGRAM3_STAFF[[#This Row],[Type]]="Employee",Reference!M$6,IF(OR(PROGRAM3_STAFF[[#This Row],[Type]]="Contractor",PROGRAM3_STAFF[[#This Row],[Type]]="SOW"),Reference!M$7,0))</f>
        <v>0</v>
      </c>
      <c r="W103" s="25">
        <f>IF(PROGRAM3_STAFF[[#This Row],[Type]]="Employee",Reference!N$6,IF(OR(PROGRAM3_STAFF[[#This Row],[Type]]="Contractor",PROGRAM3_STAFF[[#This Row],[Type]]="SOW"),Reference!N$7,0))</f>
        <v>0</v>
      </c>
      <c r="X103" s="25">
        <f>IF(PROGRAM3_STAFF[[#This Row],[Type]]="Employee",Reference!O$6,IF(OR(PROGRAM3_STAFF[[#This Row],[Type]]="Contractor",PROGRAM3_STAFF[[#This Row],[Type]]="SOW"),Reference!O$7,0))</f>
        <v>0</v>
      </c>
      <c r="Y103" s="129">
        <f>SUM(PROGRAM3_STAFF[[#This Row],[Jan-26]:[Dec-26]])</f>
        <v>0</v>
      </c>
      <c r="Z103" s="7">
        <f>PROGRAM3_STAFF[[#This Row],[Rate]]*PROGRAM3_STAFF[[#This Row],[Total Hours]]</f>
        <v>0</v>
      </c>
      <c r="AA103" s="24" t="str">
        <f>IF(AND(PROGRAM3_STAFF[[#This Row],[Status]]&lt;&gt;"",PROGRAM3_STAFF[[#This Row],[Feb Movement]]="",PROGRAM3_STAFF[[#This Row],[Mar Movement]]="",PROGRAM3_STAFF[[#This Row],[Apr Movement]]="",PROGRAM3_STAFF[[#This Row],[May Movement]]="",PROGRAM3_STAFF[[#This Row],[Jun Movement]]="",PROGRAM3_STAFF[[#This Row],[Jul Movement]]="",PROGRAM3_STAFF[[#This Row],[Aug Movement]]="",PROGRAM3_STAFF[[#This Row],[Sep Movement]]="",PROGRAM3_STAFF[[#This Row],[Oct Movement]]="",PROGRAM3_STAFF[[#This Row],[Nov Movement]]="",PROGRAM3_STAFF[[#This Row],[Dec Movement]]=""),PROGRAM3_STAFF[[#This Row],[Status]],"")</f>
        <v/>
      </c>
      <c r="AB103" s="24" t="str" cm="1">
        <f t="array" ref="AB103">IF(AND(PROGRAM3_STAFF[[#This Row],[Status]:[Status]]="New Hire",PROGRAM3_STAFF[[#This Row],[Jan-26]]=0,PROGRAM3_STAFF[[#This Row],[Feb-26]]&gt;0),"New Hire",IF(AND(PROGRAM3_STAFF[[#This Row],[Status]:[Status]]="Left Company",PROGRAM3_STAFF[[#This Row],[Jan-26]]&gt;0,PROGRAM3_STAFF[[#This Row],[Feb-26]]=0),"Left Company",IF(AND(PROGRAM3_STAFF[[#This Row],[Status]:[Status]]="Transfer In",PROGRAM3_STAFF[[#This Row],[Jan-26]]=0,PROGRAM3_STAFF[[#This Row],[Feb-26]]&gt;0),"Transfer In",IF(AND(PROGRAM3_STAFF[[#This Row],[Status]:[Status]]="Transfer Out",PROGRAM3_STAFF[[#This Row],[Jan-26]]&gt;0,PROGRAM3_STAFF[[#This Row],[Feb-26]]=0),"Transfer Out",""))))</f>
        <v/>
      </c>
      <c r="AC103" s="24" t="str" cm="1">
        <f t="array" ref="AC103">IF(AND(PROGRAM3_STAFF[[#This Row],[Status]:[Status]]="New Hire",PROGRAM3_STAFF[[#This Row],[Feb-26]]=0,PROGRAM3_STAFF[[#This Row],[Mar-26]]&gt;0),"New Hire",IF(AND(PROGRAM3_STAFF[[#This Row],[Status]:[Status]]="Left Company",PROGRAM3_STAFF[[#This Row],[Feb-26]]&gt;0,PROGRAM3_STAFF[[#This Row],[Mar-26]]=0),"Left Company",IF(AND(PROGRAM3_STAFF[[#This Row],[Status]:[Status]]="Transfer In",PROGRAM3_STAFF[[#This Row],[Feb-26]]=0,PROGRAM3_STAFF[[#This Row],[Mar-26]]&gt;0),"Transfer In",IF(AND(PROGRAM3_STAFF[[#This Row],[Status]:[Status]]="Transfer Out",PROGRAM3_STAFF[[#This Row],[Feb-26]]&gt;0,PROGRAM3_STAFF[[#This Row],[Mar-26]]=0),"Transfer Out",""))))</f>
        <v/>
      </c>
      <c r="AD103" s="24" t="str" cm="1">
        <f t="array" ref="AD103">IF(AND(PROGRAM3_STAFF[[#This Row],[Status]:[Status]]="New Hire",PROGRAM3_STAFF[[#This Row],[Mar-26]]=0,PROGRAM3_STAFF[[#This Row],[Apr-26]]&gt;0),"New Hire",IF(AND(PROGRAM3_STAFF[[#This Row],[Status]:[Status]]="Left Company",PROGRAM3_STAFF[[#This Row],[Mar-26]]&gt;0,PROGRAM3_STAFF[[#This Row],[Apr-26]]=0),"Left Company",IF(AND(PROGRAM3_STAFF[[#This Row],[Status]:[Status]]="Transfer In",PROGRAM3_STAFF[[#This Row],[Mar-26]]=0,PROGRAM3_STAFF[[#This Row],[Apr-26]]&gt;0),"Transfer In",IF(AND(PROGRAM3_STAFF[[#This Row],[Status]:[Status]]="Transfer Out",PROGRAM3_STAFF[[#This Row],[Mar-26]]&gt;0,PROGRAM3_STAFF[[#This Row],[Apr-26]]=0),"Transfer Out",""))))</f>
        <v/>
      </c>
      <c r="AE103" s="24" t="str" cm="1">
        <f t="array" ref="AE103">IF(AND(PROGRAM3_STAFF[[#This Row],[Status]:[Status]]="New Hire",PROGRAM3_STAFF[[#This Row],[Apr-26]]=0,PROGRAM3_STAFF[[#This Row],[May-26]]&gt;0),"New Hire",IF(AND(PROGRAM3_STAFF[[#This Row],[Status]:[Status]]="Left Company",PROGRAM3_STAFF[[#This Row],[Apr-26]]&gt;0,PROGRAM3_STAFF[[#This Row],[May-26]]=0),"Left Company",IF(AND(PROGRAM3_STAFF[[#This Row],[Status]:[Status]]="Transfer In",PROGRAM3_STAFF[[#This Row],[Apr-26]]=0,PROGRAM3_STAFF[[#This Row],[May-26]]&gt;0),"Transfer In",IF(AND(PROGRAM3_STAFF[[#This Row],[Status]:[Status]]="Transfer Out",PROGRAM3_STAFF[[#This Row],[Apr-26]]&gt;0,PROGRAM3_STAFF[[#This Row],[May-26]]=0),"Transfer Out",""))))</f>
        <v/>
      </c>
      <c r="AF103" s="24" t="str" cm="1">
        <f t="array" ref="AF103">IF(AND(PROGRAM3_STAFF[[#This Row],[Status]:[Status]]="New Hire",PROGRAM3_STAFF[[#This Row],[May-26]]=0,PROGRAM3_STAFF[[#This Row],[Jun-26]]&gt;0),"New Hire",IF(AND(PROGRAM3_STAFF[[#This Row],[Status]:[Status]]="Left Company",PROGRAM3_STAFF[[#This Row],[May-26]]&gt;0,PROGRAM3_STAFF[[#This Row],[Jun-26]]=0),"Left Company",IF(AND(PROGRAM3_STAFF[[#This Row],[Status]:[Status]]="Transfer In",PROGRAM3_STAFF[[#This Row],[May-26]]=0,PROGRAM3_STAFF[[#This Row],[Jun-26]]&gt;0),"Transfer In",IF(AND(PROGRAM3_STAFF[[#This Row],[Status]:[Status]]="Transfer Out",PROGRAM3_STAFF[[#This Row],[May-26]]&gt;0,PROGRAM3_STAFF[[#This Row],[Jun-26]]=0),"Transfer Out",""))))</f>
        <v/>
      </c>
      <c r="AG103" s="24" t="str" cm="1">
        <f t="array" ref="AG103">IF(AND(PROGRAM3_STAFF[[#This Row],[Status]:[Status]]="New Hire",PROGRAM3_STAFF[[#This Row],[Jun-26]]=0,PROGRAM3_STAFF[[#This Row],[Jul-26]]&gt;0),"New Hire",IF(AND(PROGRAM3_STAFF[[#This Row],[Status]:[Status]]="Left Company",PROGRAM3_STAFF[[#This Row],[Jun-26]]&gt;0,PROGRAM3_STAFF[[#This Row],[Jul-26]]=0),"Left Company",IF(AND(PROGRAM3_STAFF[[#This Row],[Status]:[Status]]="Transfer In",PROGRAM3_STAFF[[#This Row],[Jun-26]]=0,PROGRAM3_STAFF[[#This Row],[Jul-26]]&gt;0),"Transfer In",IF(AND(PROGRAM3_STAFF[[#This Row],[Status]:[Status]]="Transfer Out",PROGRAM3_STAFF[[#This Row],[Jun-26]]&gt;0,PROGRAM3_STAFF[[#This Row],[Jul-26]]=0),"Transfer Out",""))))</f>
        <v/>
      </c>
      <c r="AH103" s="24" t="str" cm="1">
        <f t="array" ref="AH103">IF(AND(PROGRAM3_STAFF[[#This Row],[Status]:[Status]]="New Hire",PROGRAM3_STAFF[[#This Row],[Jul-26]]=0,PROGRAM3_STAFF[[#This Row],[Aug-26]]&gt;0),"New Hire",IF(AND(PROGRAM3_STAFF[[#This Row],[Status]:[Status]]="Left Company",PROGRAM3_STAFF[[#This Row],[Jul-26]]&gt;0,PROGRAM3_STAFF[[#This Row],[Aug-26]]=0),"Left Company",IF(AND(PROGRAM3_STAFF[[#This Row],[Status]:[Status]]="Transfer In",PROGRAM3_STAFF[[#This Row],[Jul-26]]=0,PROGRAM3_STAFF[[#This Row],[Aug-26]]&gt;0),"Transfer In",IF(AND(PROGRAM3_STAFF[[#This Row],[Status]:[Status]]="Transfer Out",PROGRAM3_STAFF[[#This Row],[Jul-26]]&gt;0,PROGRAM3_STAFF[[#This Row],[Aug-26]]=0),"Transfer Out",""))))</f>
        <v/>
      </c>
      <c r="AI103" s="24" t="str" cm="1">
        <f t="array" ref="AI103">IF(AND(PROGRAM3_STAFF[[#This Row],[Status]:[Status]]="New Hire",PROGRAM3_STAFF[[#This Row],[Aug-26]]=0,PROGRAM3_STAFF[[#This Row],[Sep-26]]&gt;0),"New Hire",IF(AND(PROGRAM3_STAFF[[#This Row],[Status]:[Status]]="Left Company",PROGRAM3_STAFF[[#This Row],[Aug-26]]&gt;0,PROGRAM3_STAFF[[#This Row],[Sep-26]]=0),"Left Company",IF(AND(PROGRAM3_STAFF[[#This Row],[Status]:[Status]]="Transfer In",PROGRAM3_STAFF[[#This Row],[Aug-26]]=0,PROGRAM3_STAFF[[#This Row],[Sep-26]]&gt;0),"Transfer In",IF(AND(PROGRAM3_STAFF[[#This Row],[Status]:[Status]]="Transfer Out",PROGRAM3_STAFF[[#This Row],[Aug-26]]&gt;0,PROGRAM3_STAFF[[#This Row],[Sep-26]]=0),"Transfer Out",""))))</f>
        <v/>
      </c>
      <c r="AJ103" s="24" t="str" cm="1">
        <f t="array" ref="AJ103">IF(AND(PROGRAM3_STAFF[[#This Row],[Status]:[Status]]="New Hire",PROGRAM3_STAFF[[#This Row],[Sep-26]]=0,PROGRAM3_STAFF[[#This Row],[Oct-26]]&gt;0),"New Hire",IF(AND(PROGRAM3_STAFF[[#This Row],[Status]:[Status]]="Left Company",PROGRAM3_STAFF[[#This Row],[Sep-26]]&gt;0,PROGRAM3_STAFF[[#This Row],[Oct-26]]=0),"Left Company",IF(AND(PROGRAM3_STAFF[[#This Row],[Status]:[Status]]="Transfer In",PROGRAM3_STAFF[[#This Row],[Sep-26]]=0,PROGRAM3_STAFF[[#This Row],[Oct-26]]&gt;0),"Transfer In",IF(AND(PROGRAM3_STAFF[[#This Row],[Status]:[Status]]="Transfer Out",PROGRAM3_STAFF[[#This Row],[Sep-26]]&gt;0,PROGRAM3_STAFF[[#This Row],[Oct-26]]=0),"Transfer Out",""))))</f>
        <v/>
      </c>
      <c r="AK103" s="24" t="str" cm="1">
        <f t="array" ref="AK103">IF(AND(PROGRAM3_STAFF[[#This Row],[Status]:[Status]]="New Hire",PROGRAM3_STAFF[[#This Row],[Oct-26]]=0,PROGRAM3_STAFF[[#This Row],[Nov-26]]&gt;0),"New Hire",IF(AND(PROGRAM3_STAFF[[#This Row],[Status]:[Status]]="Left Company",PROGRAM3_STAFF[[#This Row],[Oct-26]]&gt;0,PROGRAM3_STAFF[[#This Row],[Nov-26]]=0),"Left Company",IF(AND(PROGRAM3_STAFF[[#This Row],[Status]:[Status]]="Transfer In",PROGRAM3_STAFF[[#This Row],[Oct-26]]=0,PROGRAM3_STAFF[[#This Row],[Nov-26]]&gt;0),"Transfer In",IF(AND(PROGRAM3_STAFF[[#This Row],[Status]:[Status]]="Transfer Out",PROGRAM3_STAFF[[#This Row],[Oct-26]]&gt;0,PROGRAM3_STAFF[[#This Row],[Nov-26]]=0),"Transfer Out",""))))</f>
        <v/>
      </c>
      <c r="AL103" s="24" t="str" cm="1">
        <f t="array" ref="AL103">IF(AND(PROGRAM3_STAFF[[#This Row],[Status]:[Status]]="New Hire",PROGRAM3_STAFF[[#This Row],[Nov-26]]=0,PROGRAM3_STAFF[[#This Row],[Dec-26]]&gt;0),"New Hire",IF(AND(PROGRAM3_STAFF[[#This Row],[Status]:[Status]]="Left Company",PROGRAM3_STAFF[[#This Row],[Nov-26]]&gt;0,PROGRAM3_STAFF[[#This Row],[Dec-26]]=0),"Left Company",IF(AND(PROGRAM3_STAFF[[#This Row],[Status]:[Status]]="Transfer In",PROGRAM3_STAFF[[#This Row],[Nov-26]]=0,PROGRAM3_STAFF[[#This Row],[Dec-26]]&gt;0),"Transfer In",IF(AND(PROGRAM3_STAFF[[#This Row],[Status]:[Status]]="Transfer Out",PROGRAM3_STAFF[[#This Row],[Nov-26]]&gt;0,PROGRAM3_STAFF[[#This Row],[Dec-26]]=0),"Transfer Out",""))))</f>
        <v/>
      </c>
    </row>
    <row r="104" spans="1:38" x14ac:dyDescent="0.25">
      <c r="L104" s="15" t="s">
        <v>215</v>
      </c>
      <c r="M104" s="19">
        <f t="shared" ref="M104:X104" si="5">SUM(M106:M109)</f>
        <v>312200</v>
      </c>
      <c r="N104" s="19">
        <f t="shared" si="5"/>
        <v>287080</v>
      </c>
      <c r="O104" s="19">
        <f t="shared" si="5"/>
        <v>330720</v>
      </c>
      <c r="P104" s="19">
        <f t="shared" si="5"/>
        <v>331760</v>
      </c>
      <c r="Q104" s="19">
        <f t="shared" si="5"/>
        <v>312680</v>
      </c>
      <c r="R104" s="19">
        <f t="shared" si="5"/>
        <v>327760</v>
      </c>
      <c r="S104" s="19">
        <f t="shared" si="5"/>
        <v>342840</v>
      </c>
      <c r="T104" s="19">
        <f t="shared" si="5"/>
        <v>316680</v>
      </c>
      <c r="U104" s="19">
        <f t="shared" si="5"/>
        <v>327760</v>
      </c>
      <c r="V104" s="19">
        <f t="shared" si="5"/>
        <v>331760</v>
      </c>
      <c r="W104" s="19">
        <f t="shared" si="5"/>
        <v>312680</v>
      </c>
      <c r="X104" s="19">
        <f t="shared" si="5"/>
        <v>342840</v>
      </c>
      <c r="Y104" s="15"/>
      <c r="Z104" s="28">
        <f>SUBTOTAL(109,PROGRAM3_STAFF[Total])</f>
        <v>3876760</v>
      </c>
    </row>
    <row r="105" spans="1:38" x14ac:dyDescent="0.25">
      <c r="Y105" s="15"/>
      <c r="Z105" s="33"/>
    </row>
    <row r="106" spans="1:38" hidden="1" outlineLevel="1" x14ac:dyDescent="0.25">
      <c r="E106" s="15" t="s">
        <v>210</v>
      </c>
      <c r="J106" s="10">
        <f>K106*L106</f>
        <v>234080</v>
      </c>
      <c r="K106" s="10">
        <v>2464</v>
      </c>
      <c r="L106" s="10">
        <f>Reference!$S$5</f>
        <v>95</v>
      </c>
      <c r="M106" s="32">
        <f>SUMIFS(PROGRAM3_STAFF[Jan-26],PROGRAM3_STAFF[[Type]:[Type]],"Employee",PROGRAM3_STAFF[[Country]:[Country]],"United States")*Reference!$S$5</f>
        <v>192280</v>
      </c>
      <c r="N106" s="32">
        <f>SUMIFS(PROGRAM3_STAFF[Feb-26],PROGRAM3_STAFF[[Type]:[Type]],"Employee",PROGRAM3_STAFF[[Country]:[Country]],"United States")*Reference!$S$5</f>
        <v>167200</v>
      </c>
      <c r="O106" s="32">
        <f>SUMIFS(PROGRAM3_STAFF[Mar-26],PROGRAM3_STAFF[[Type]:[Type]],"Employee",PROGRAM3_STAFF[[Country]:[Country]],"United States")*Reference!$S$5</f>
        <v>200640</v>
      </c>
      <c r="P106" s="32">
        <f>SUMIFS(PROGRAM3_STAFF[Apr-26],PROGRAM3_STAFF[[Type]:[Type]],"Employee",PROGRAM3_STAFF[[Country]:[Country]],"United States")*Reference!$S$5</f>
        <v>200640</v>
      </c>
      <c r="Q106" s="32">
        <f>SUMIFS(PROGRAM3_STAFF[May-26],PROGRAM3_STAFF[[Type]:[Type]],"Employee",PROGRAM3_STAFF[[Country]:[Country]],"United States")*Reference!$S$5</f>
        <v>191520</v>
      </c>
      <c r="R106" s="32">
        <f>SUMIFS(PROGRAM3_STAFF[Jun-26],PROGRAM3_STAFF[[Type]:[Type]],"Employee",PROGRAM3_STAFF[[Country]:[Country]],"United States")*Reference!$S$5</f>
        <v>200640</v>
      </c>
      <c r="S106" s="32">
        <f>SUMIFS(PROGRAM3_STAFF[Jul-26],PROGRAM3_STAFF[[Type]:[Type]],"Employee",PROGRAM3_STAFF[[Country]:[Country]],"United States")*Reference!$S$5</f>
        <v>209760</v>
      </c>
      <c r="T106" s="32">
        <f>SUMIFS(PROGRAM3_STAFF[Aug-26],PROGRAM3_STAFF[[Type]:[Type]],"Employee",PROGRAM3_STAFF[[Country]:[Country]],"United States")*Reference!$S$5</f>
        <v>191520</v>
      </c>
      <c r="U106" s="32">
        <f>SUMIFS(PROGRAM3_STAFF[Sep-26],PROGRAM3_STAFF[[Type]:[Type]],"Employee",PROGRAM3_STAFF[[Country]:[Country]],"United States")*Reference!$S$5</f>
        <v>200640</v>
      </c>
      <c r="V106" s="32">
        <f>SUMIFS(PROGRAM3_STAFF[Oct-26],PROGRAM3_STAFF[[Type]:[Type]],"Employee",PROGRAM3_STAFF[[Country]:[Country]],"United States")*Reference!$S$5</f>
        <v>200640</v>
      </c>
      <c r="W106" s="32">
        <f>SUMIFS(PROGRAM3_STAFF[Nov-26],PROGRAM3_STAFF[[Type]:[Type]],"Employee",PROGRAM3_STAFF[[Country]:[Country]],"United States")*Reference!$S$5</f>
        <v>191520</v>
      </c>
      <c r="X106" s="32">
        <f>SUMIFS(PROGRAM3_STAFF[Dec-26],PROGRAM3_STAFF[[Type]:[Type]],"Employee",PROGRAM3_STAFF[[Country]:[Country]],"United States")*Reference!$S$5</f>
        <v>209760</v>
      </c>
      <c r="Y106" s="15"/>
      <c r="Z106" s="33">
        <f>SUM(M106:X106)</f>
        <v>2356760</v>
      </c>
    </row>
    <row r="107" spans="1:38" hidden="1" outlineLevel="1" x14ac:dyDescent="0.25">
      <c r="E107" s="15" t="s">
        <v>211</v>
      </c>
      <c r="J107" s="10">
        <f>K107*L107</f>
        <v>114400</v>
      </c>
      <c r="K107" s="10">
        <v>1760</v>
      </c>
      <c r="L107" s="10">
        <f>Reference!$S$6</f>
        <v>65</v>
      </c>
      <c r="M107" s="32">
        <f>(SUMIFS(PROGRAM3_STAFF[Jan-26],PROGRAM3_STAFF[[Type]:[Type]],"Contractor",PROGRAM3_STAFF[[Country]:[Country]],"United States")+SUMIFS(PROGRAM3_STAFF[Jan-26],PROGRAM3_STAFF[[Type]:[Type]],"SOW",PROGRAM3_STAFF[[Country]:[Country]],"United States"))*Reference!$S$6</f>
        <v>52000</v>
      </c>
      <c r="N107" s="32">
        <f>(SUMIFS(PROGRAM3_STAFF[Feb-26],PROGRAM3_STAFF[[Type]:[Type]],"Contractor",PROGRAM3_STAFF[[Country]:[Country]],"United States")+SUMIFS(PROGRAM3_STAFF[Feb-26],PROGRAM3_STAFF[[Type]:[Type]],"SOW",PROGRAM3_STAFF[[Country]:[Country]],"United States"))*Reference!$S$6</f>
        <v>54080</v>
      </c>
      <c r="O107" s="32">
        <f>(SUMIFS(PROGRAM3_STAFF[Mar-26],PROGRAM3_STAFF[[Type]:[Type]],"Contractor",PROGRAM3_STAFF[[Country]:[Country]],"United States")+SUMIFS(PROGRAM3_STAFF[Mar-26],PROGRAM3_STAFF[[Type]:[Type]],"SOW",PROGRAM3_STAFF[[Country]:[Country]],"United States"))*Reference!$S$6</f>
        <v>56160</v>
      </c>
      <c r="P107" s="32">
        <f>(SUMIFS(PROGRAM3_STAFF[Apr-26],PROGRAM3_STAFF[[Type]:[Type]],"Contractor",PROGRAM3_STAFF[[Country]:[Country]],"United States")+SUMIFS(PROGRAM3_STAFF[Apr-26],PROGRAM3_STAFF[[Type]:[Type]],"SOW",PROGRAM3_STAFF[[Country]:[Country]],"United States"))*Reference!$S$6</f>
        <v>57200</v>
      </c>
      <c r="Q107" s="32">
        <f>(SUMIFS(PROGRAM3_STAFF[May-26],PROGRAM3_STAFF[[Type]:[Type]],"Contractor",PROGRAM3_STAFF[[Country]:[Country]],"United States")+SUMIFS(PROGRAM3_STAFF[May-26],PROGRAM3_STAFF[[Type]:[Type]],"SOW",PROGRAM3_STAFF[[Country]:[Country]],"United States"))*Reference!$S$6</f>
        <v>52000</v>
      </c>
      <c r="R107" s="32">
        <f>(SUMIFS(PROGRAM3_STAFF[Jun-26],PROGRAM3_STAFF[[Type]:[Type]],"Contractor",PROGRAM3_STAFF[[Country]:[Country]],"United States")+SUMIFS(PROGRAM3_STAFF[Jun-26],PROGRAM3_STAFF[[Type]:[Type]],"SOW",PROGRAM3_STAFF[[Country]:[Country]],"United States"))*Reference!$S$6</f>
        <v>54600</v>
      </c>
      <c r="S107" s="32">
        <f>(SUMIFS(PROGRAM3_STAFF[Jul-26],PROGRAM3_STAFF[[Type]:[Type]],"Contractor",PROGRAM3_STAFF[[Country]:[Country]],"United States")+SUMIFS(PROGRAM3_STAFF[Jul-26],PROGRAM3_STAFF[[Type]:[Type]],"SOW",PROGRAM3_STAFF[[Country]:[Country]],"United States"))*Reference!$S$6</f>
        <v>57200</v>
      </c>
      <c r="T107" s="32">
        <f>(SUMIFS(PROGRAM3_STAFF[Aug-26],PROGRAM3_STAFF[[Type]:[Type]],"Contractor",PROGRAM3_STAFF[[Country]:[Country]],"United States")+SUMIFS(PROGRAM3_STAFF[Aug-26],PROGRAM3_STAFF[[Type]:[Type]],"SOW",PROGRAM3_STAFF[[Country]:[Country]],"United States"))*Reference!$S$6</f>
        <v>54600</v>
      </c>
      <c r="U107" s="32">
        <f>(SUMIFS(PROGRAM3_STAFF[Sep-26],PROGRAM3_STAFF[[Type]:[Type]],"Contractor",PROGRAM3_STAFF[[Country]:[Country]],"United States")+SUMIFS(PROGRAM3_STAFF[Sep-26],PROGRAM3_STAFF[[Type]:[Type]],"SOW",PROGRAM3_STAFF[[Country]:[Country]],"United States"))*Reference!$S$6</f>
        <v>54600</v>
      </c>
      <c r="V107" s="32">
        <f>(SUMIFS(PROGRAM3_STAFF[Oct-26],PROGRAM3_STAFF[[Type]:[Type]],"Contractor",PROGRAM3_STAFF[[Country]:[Country]],"United States")+SUMIFS(PROGRAM3_STAFF[Oct-26],PROGRAM3_STAFF[[Type]:[Type]],"SOW",PROGRAM3_STAFF[[Country]:[Country]],"United States"))*Reference!$S$6</f>
        <v>57200</v>
      </c>
      <c r="W107" s="32">
        <f>(SUMIFS(PROGRAM3_STAFF[Nov-26],PROGRAM3_STAFF[[Type]:[Type]],"Contractor",PROGRAM3_STAFF[[Country]:[Country]],"United States")+SUMIFS(PROGRAM3_STAFF[Nov-26],PROGRAM3_STAFF[[Type]:[Type]],"SOW",PROGRAM3_STAFF[[Country]:[Country]],"United States"))*Reference!$S$6</f>
        <v>52000</v>
      </c>
      <c r="X107" s="32">
        <f>(SUMIFS(PROGRAM3_STAFF[Dec-26],PROGRAM3_STAFF[[Type]:[Type]],"Contractor",PROGRAM3_STAFF[[Country]:[Country]],"United States")+SUMIFS(PROGRAM3_STAFF[Dec-26],PROGRAM3_STAFF[[Type]:[Type]],"SOW",PROGRAM3_STAFF[[Country]:[Country]],"United States"))*Reference!$S$6</f>
        <v>57200</v>
      </c>
      <c r="Y107" s="15"/>
      <c r="Z107" s="33">
        <f t="shared" ref="Z107:Z109" si="6">SUM(M107:X107)</f>
        <v>658840</v>
      </c>
    </row>
    <row r="108" spans="1:38" hidden="1" outlineLevel="1" x14ac:dyDescent="0.25">
      <c r="E108" s="15" t="s">
        <v>212</v>
      </c>
      <c r="J108" s="10">
        <f t="shared" ref="J108:J109" si="7">K108*L108</f>
        <v>30800</v>
      </c>
      <c r="K108" s="10">
        <v>880</v>
      </c>
      <c r="L108" s="10">
        <f>Reference!$S$7</f>
        <v>35</v>
      </c>
      <c r="M108" s="32">
        <f>SUMIFS(PROGRAM3_STAFF[Jan-26],PROGRAM3_STAFF[[Type]:[Type]],"Employee",PROGRAM3_STAFF[[Country]:[Country]],"&lt;&gt;United States")*Reference!$S$7</f>
        <v>43120</v>
      </c>
      <c r="N108" s="32">
        <f>SUMIFS(PROGRAM3_STAFF[Feb-26],PROGRAM3_STAFF[[Type]:[Type]],"Employee",PROGRAM3_STAFF[[Country]:[Country]],"&lt;&gt;United States")*Reference!$S$7</f>
        <v>39200</v>
      </c>
      <c r="O108" s="32">
        <f>SUMIFS(PROGRAM3_STAFF[Mar-26],PROGRAM3_STAFF[[Type]:[Type]],"Employee",PROGRAM3_STAFF[[Country]:[Country]],"&lt;&gt;United States")*Reference!$S$7</f>
        <v>43120</v>
      </c>
      <c r="P108" s="32">
        <f>SUMIFS(PROGRAM3_STAFF[Apr-26],PROGRAM3_STAFF[[Type]:[Type]],"Employee",PROGRAM3_STAFF[[Country]:[Country]],"&lt;&gt;United States")*Reference!$S$7</f>
        <v>43120</v>
      </c>
      <c r="Q108" s="32">
        <f>SUMIFS(PROGRAM3_STAFF[May-26],PROGRAM3_STAFF[[Type]:[Type]],"Employee",PROGRAM3_STAFF[[Country]:[Country]],"&lt;&gt;United States")*Reference!$S$7</f>
        <v>41160</v>
      </c>
      <c r="R108" s="32">
        <f>SUMIFS(PROGRAM3_STAFF[Jun-26],PROGRAM3_STAFF[[Type]:[Type]],"Employee",PROGRAM3_STAFF[[Country]:[Country]],"&lt;&gt;United States")*Reference!$S$7</f>
        <v>43120</v>
      </c>
      <c r="S108" s="32">
        <f>SUMIFS(PROGRAM3_STAFF[Jul-26],PROGRAM3_STAFF[[Type]:[Type]],"Employee",PROGRAM3_STAFF[[Country]:[Country]],"&lt;&gt;United States")*Reference!$S$7</f>
        <v>45080</v>
      </c>
      <c r="T108" s="32">
        <f>SUMIFS(PROGRAM3_STAFF[Aug-26],PROGRAM3_STAFF[[Type]:[Type]],"Employee",PROGRAM3_STAFF[[Country]:[Country]],"&lt;&gt;United States")*Reference!$S$7</f>
        <v>41160</v>
      </c>
      <c r="U108" s="32">
        <f>SUMIFS(PROGRAM3_STAFF[Sep-26],PROGRAM3_STAFF[[Type]:[Type]],"Employee",PROGRAM3_STAFF[[Country]:[Country]],"&lt;&gt;United States")*Reference!$S$7</f>
        <v>43120</v>
      </c>
      <c r="V108" s="32">
        <f>SUMIFS(PROGRAM3_STAFF[Oct-26],PROGRAM3_STAFF[[Type]:[Type]],"Employee",PROGRAM3_STAFF[[Country]:[Country]],"&lt;&gt;United States")*Reference!$S$7</f>
        <v>43120</v>
      </c>
      <c r="W108" s="32">
        <f>SUMIFS(PROGRAM3_STAFF[Nov-26],PROGRAM3_STAFF[[Type]:[Type]],"Employee",PROGRAM3_STAFF[[Country]:[Country]],"&lt;&gt;United States")*Reference!$S$7</f>
        <v>41160</v>
      </c>
      <c r="X108" s="32">
        <f>SUMIFS(PROGRAM3_STAFF[Dec-26],PROGRAM3_STAFF[[Type]:[Type]],"Employee",PROGRAM3_STAFF[[Country]:[Country]],"&lt;&gt;United States")*Reference!$S$7</f>
        <v>45080</v>
      </c>
      <c r="Y108" s="15"/>
      <c r="Z108" s="33">
        <f t="shared" si="6"/>
        <v>511560</v>
      </c>
    </row>
    <row r="109" spans="1:38" hidden="1" outlineLevel="1" x14ac:dyDescent="0.25">
      <c r="E109" s="15" t="s">
        <v>213</v>
      </c>
      <c r="J109" s="10">
        <f t="shared" si="7"/>
        <v>33800</v>
      </c>
      <c r="K109" s="10">
        <v>1352</v>
      </c>
      <c r="L109" s="10">
        <f>Reference!$S$8</f>
        <v>25</v>
      </c>
      <c r="M109" s="32">
        <f>(SUMIFS(PROGRAM3_STAFF[Jan-26],PROGRAM3_STAFF[[Type]:[Type]],"Contractor",PROGRAM3_STAFF[[Country]:[Country]],"&lt;&gt;United States")+SUMIFS(PROGRAM3_STAFF[Jan-26],PROGRAM3_STAFF[[Type]:[Type]],"SOW",PROGRAM3_STAFF[[Country]:[Country]],"&lt;&gt;United States"))*Reference!$S$8</f>
        <v>24800</v>
      </c>
      <c r="N109" s="32">
        <f>(SUMIFS(PROGRAM3_STAFF[Feb-26],PROGRAM3_STAFF[[Type]:[Type]],"Contractor",PROGRAM3_STAFF[[Country]:[Country]],"&lt;&gt;United States")+SUMIFS(PROGRAM3_STAFF[Feb-26],PROGRAM3_STAFF[[Type]:[Type]],"SOW",PROGRAM3_STAFF[[Country]:[Country]],"&lt;&gt;United States"))*Reference!$S$8</f>
        <v>26600</v>
      </c>
      <c r="O109" s="32">
        <f>(SUMIFS(PROGRAM3_STAFF[Mar-26],PROGRAM3_STAFF[[Type]:[Type]],"Contractor",PROGRAM3_STAFF[[Country]:[Country]],"&lt;&gt;United States")+SUMIFS(PROGRAM3_STAFF[Mar-26],PROGRAM3_STAFF[[Type]:[Type]],"SOW",PROGRAM3_STAFF[[Country]:[Country]],"&lt;&gt;United States"))*Reference!$S$8</f>
        <v>30800</v>
      </c>
      <c r="P109" s="32">
        <f>(SUMIFS(PROGRAM3_STAFF[Apr-26],PROGRAM3_STAFF[[Type]:[Type]],"Contractor",PROGRAM3_STAFF[[Country]:[Country]],"&lt;&gt;United States")+SUMIFS(PROGRAM3_STAFF[Apr-26],PROGRAM3_STAFF[[Type]:[Type]],"SOW",PROGRAM3_STAFF[[Country]:[Country]],"&lt;&gt;United States"))*Reference!$S$8</f>
        <v>30800</v>
      </c>
      <c r="Q109" s="32">
        <f>(SUMIFS(PROGRAM3_STAFF[May-26],PROGRAM3_STAFF[[Type]:[Type]],"Contractor",PROGRAM3_STAFF[[Country]:[Country]],"&lt;&gt;United States")+SUMIFS(PROGRAM3_STAFF[May-26],PROGRAM3_STAFF[[Type]:[Type]],"SOW",PROGRAM3_STAFF[[Country]:[Country]],"&lt;&gt;United States"))*Reference!$S$8</f>
        <v>28000</v>
      </c>
      <c r="R109" s="32">
        <f>(SUMIFS(PROGRAM3_STAFF[Jun-26],PROGRAM3_STAFF[[Type]:[Type]],"Contractor",PROGRAM3_STAFF[[Country]:[Country]],"&lt;&gt;United States")+SUMIFS(PROGRAM3_STAFF[Jun-26],PROGRAM3_STAFF[[Type]:[Type]],"SOW",PROGRAM3_STAFF[[Country]:[Country]],"&lt;&gt;United States"))*Reference!$S$8</f>
        <v>29400</v>
      </c>
      <c r="S109" s="32">
        <f>(SUMIFS(PROGRAM3_STAFF[Jul-26],PROGRAM3_STAFF[[Type]:[Type]],"Contractor",PROGRAM3_STAFF[[Country]:[Country]],"&lt;&gt;United States")+SUMIFS(PROGRAM3_STAFF[Jul-26],PROGRAM3_STAFF[[Type]:[Type]],"SOW",PROGRAM3_STAFF[[Country]:[Country]],"&lt;&gt;United States"))*Reference!$S$8</f>
        <v>30800</v>
      </c>
      <c r="T109" s="32">
        <f>(SUMIFS(PROGRAM3_STAFF[Aug-26],PROGRAM3_STAFF[[Type]:[Type]],"Contractor",PROGRAM3_STAFF[[Country]:[Country]],"&lt;&gt;United States")+SUMIFS(PROGRAM3_STAFF[Aug-26],PROGRAM3_STAFF[[Type]:[Type]],"SOW",PROGRAM3_STAFF[[Country]:[Country]],"&lt;&gt;United States"))*Reference!$S$8</f>
        <v>29400</v>
      </c>
      <c r="U109" s="32">
        <f>(SUMIFS(PROGRAM3_STAFF[Sep-26],PROGRAM3_STAFF[[Type]:[Type]],"Contractor",PROGRAM3_STAFF[[Country]:[Country]],"&lt;&gt;United States")+SUMIFS(PROGRAM3_STAFF[Sep-26],PROGRAM3_STAFF[[Type]:[Type]],"SOW",PROGRAM3_STAFF[[Country]:[Country]],"&lt;&gt;United States"))*Reference!$S$8</f>
        <v>29400</v>
      </c>
      <c r="V109" s="32">
        <f>(SUMIFS(PROGRAM3_STAFF[Oct-26],PROGRAM3_STAFF[[Type]:[Type]],"Contractor",PROGRAM3_STAFF[[Country]:[Country]],"&lt;&gt;United States")+SUMIFS(PROGRAM3_STAFF[Oct-26],PROGRAM3_STAFF[[Type]:[Type]],"SOW",PROGRAM3_STAFF[[Country]:[Country]],"&lt;&gt;United States"))*Reference!$S$8</f>
        <v>30800</v>
      </c>
      <c r="W109" s="32">
        <f>(SUMIFS(PROGRAM3_STAFF[Nov-26],PROGRAM3_STAFF[[Type]:[Type]],"Contractor",PROGRAM3_STAFF[[Country]:[Country]],"&lt;&gt;United States")+SUMIFS(PROGRAM3_STAFF[Nov-26],PROGRAM3_STAFF[[Type]:[Type]],"SOW",PROGRAM3_STAFF[[Country]:[Country]],"&lt;&gt;United States"))*Reference!$S$8</f>
        <v>28000</v>
      </c>
      <c r="X109" s="32">
        <f>(SUMIFS(PROGRAM3_STAFF[Dec-26],PROGRAM3_STAFF[[Type]:[Type]],"Contractor",PROGRAM3_STAFF[[Country]:[Country]],"&lt;&gt;United States")+SUMIFS(PROGRAM3_STAFF[Dec-26],PROGRAM3_STAFF[[Type]:[Type]],"SOW",PROGRAM3_STAFF[[Country]:[Country]],"&lt;&gt;United States"))*Reference!$S$8</f>
        <v>30800</v>
      </c>
      <c r="Z109" s="33">
        <f t="shared" si="6"/>
        <v>349600</v>
      </c>
    </row>
    <row r="110" spans="1:38" collapsed="1" x14ac:dyDescent="0.25">
      <c r="L110" s="15" t="s">
        <v>214</v>
      </c>
      <c r="M110" s="34">
        <f>M19+M104</f>
        <v>537616.66666666674</v>
      </c>
      <c r="N110" s="34">
        <f t="shared" ref="N110:X110" si="8">N19+N104</f>
        <v>366246.66666666669</v>
      </c>
      <c r="O110" s="34">
        <f t="shared" si="8"/>
        <v>409886.66666666669</v>
      </c>
      <c r="P110" s="34">
        <f t="shared" si="8"/>
        <v>557176.66666666674</v>
      </c>
      <c r="Q110" s="34">
        <f t="shared" si="8"/>
        <v>391846.66666666669</v>
      </c>
      <c r="R110" s="34">
        <f t="shared" si="8"/>
        <v>406926.66666666669</v>
      </c>
      <c r="S110" s="34">
        <f t="shared" si="8"/>
        <v>568256.66666666674</v>
      </c>
      <c r="T110" s="34">
        <f t="shared" si="8"/>
        <v>395846.66666666669</v>
      </c>
      <c r="U110" s="34">
        <f t="shared" si="8"/>
        <v>406926.66666666669</v>
      </c>
      <c r="V110" s="34">
        <f t="shared" si="8"/>
        <v>557176.66666666674</v>
      </c>
      <c r="W110" s="34">
        <f t="shared" si="8"/>
        <v>391846.66666666669</v>
      </c>
      <c r="X110" s="34">
        <f t="shared" si="8"/>
        <v>422006.66666666669</v>
      </c>
      <c r="Y110" s="15"/>
      <c r="Z110" s="28">
        <f>SUM(M110:X110)</f>
        <v>5411760.0000000009</v>
      </c>
    </row>
    <row r="111" spans="1:38" x14ac:dyDescent="0.25">
      <c r="L111" s="15" t="s">
        <v>284</v>
      </c>
      <c r="M111" s="34">
        <f>M116-M110</f>
        <v>4256.343333333265</v>
      </c>
      <c r="N111" s="34">
        <f t="shared" ref="N111:X111" si="9">N116-N110</f>
        <v>-2062.4666666666744</v>
      </c>
      <c r="O111" s="34">
        <f t="shared" si="9"/>
        <v>-11343.296666666691</v>
      </c>
      <c r="P111" s="34">
        <f t="shared" si="9"/>
        <v>-3707.1066666666884</v>
      </c>
      <c r="Q111" s="34">
        <f t="shared" si="9"/>
        <v>-391846.66666666669</v>
      </c>
      <c r="R111" s="34">
        <f t="shared" si="9"/>
        <v>-406926.66666666669</v>
      </c>
      <c r="S111" s="34">
        <f t="shared" si="9"/>
        <v>-568256.66666666674</v>
      </c>
      <c r="T111" s="34">
        <f t="shared" si="9"/>
        <v>-395846.66666666669</v>
      </c>
      <c r="U111" s="34">
        <f t="shared" si="9"/>
        <v>-406926.66666666669</v>
      </c>
      <c r="V111" s="34">
        <f t="shared" si="9"/>
        <v>-557176.66666666674</v>
      </c>
      <c r="W111" s="34">
        <f t="shared" si="9"/>
        <v>-391846.66666666669</v>
      </c>
      <c r="X111" s="34">
        <f t="shared" si="9"/>
        <v>-422006.66666666669</v>
      </c>
      <c r="Y111" s="15"/>
      <c r="Z111" s="34">
        <f>SUM(M111:X111)</f>
        <v>-3553689.8600000003</v>
      </c>
    </row>
    <row r="112" spans="1:38" x14ac:dyDescent="0.25">
      <c r="A112" s="12"/>
      <c r="B112" s="12"/>
      <c r="C112" s="12"/>
      <c r="D112" s="12"/>
      <c r="E112" s="16"/>
      <c r="F112" s="12"/>
      <c r="G112" s="12"/>
      <c r="H112" s="12"/>
      <c r="I112" s="12"/>
      <c r="J112" s="12"/>
      <c r="K112" s="12"/>
      <c r="L112" s="12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2"/>
      <c r="Z112" s="17"/>
    </row>
    <row r="113" spans="1:26" x14ac:dyDescent="0.25">
      <c r="A113" s="12"/>
      <c r="B113" s="12"/>
      <c r="C113" s="12"/>
      <c r="D113" s="12"/>
      <c r="E113" s="16"/>
      <c r="F113" s="12"/>
      <c r="G113" s="12"/>
      <c r="H113" s="12"/>
      <c r="I113" s="12"/>
      <c r="J113" s="12"/>
      <c r="K113" s="12"/>
      <c r="L113" s="15" t="s">
        <v>177</v>
      </c>
      <c r="M113" s="34">
        <f>Budget!D48</f>
        <v>457150</v>
      </c>
      <c r="N113" s="34">
        <f>Budget!E48</f>
        <v>457150</v>
      </c>
      <c r="O113" s="34">
        <f>Budget!F48</f>
        <v>457150</v>
      </c>
      <c r="P113" s="34">
        <f>Budget!G48</f>
        <v>457150</v>
      </c>
      <c r="Q113" s="34">
        <f>Budget!H48</f>
        <v>457150</v>
      </c>
      <c r="R113" s="34">
        <f>Budget!I48</f>
        <v>457150</v>
      </c>
      <c r="S113" s="34">
        <f>Budget!J48</f>
        <v>457150</v>
      </c>
      <c r="T113" s="34">
        <f>Budget!K48</f>
        <v>457150</v>
      </c>
      <c r="U113" s="34">
        <f>Budget!L48</f>
        <v>457150</v>
      </c>
      <c r="V113" s="34">
        <f>Budget!M48</f>
        <v>457150</v>
      </c>
      <c r="W113" s="34">
        <f>Budget!N48</f>
        <v>457150</v>
      </c>
      <c r="X113" s="34">
        <f>Budget!O48</f>
        <v>457150</v>
      </c>
      <c r="Y113" s="15"/>
      <c r="Z113" s="28">
        <f>SUM(M113:X113)</f>
        <v>5485800</v>
      </c>
    </row>
    <row r="114" spans="1:26" x14ac:dyDescent="0.25">
      <c r="A114" s="12"/>
      <c r="B114" s="12"/>
      <c r="C114" s="12"/>
      <c r="D114" s="12"/>
      <c r="E114" s="16"/>
      <c r="F114" s="12"/>
      <c r="G114" s="12"/>
      <c r="H114" s="12"/>
      <c r="I114" s="12"/>
      <c r="J114" s="12"/>
      <c r="K114" s="12"/>
      <c r="L114" s="15" t="s">
        <v>284</v>
      </c>
      <c r="M114" s="34">
        <f>M116-M113</f>
        <v>84723.010000000009</v>
      </c>
      <c r="N114" s="34">
        <f t="shared" ref="N114:X114" si="10">N116-N113</f>
        <v>-92965.799999999988</v>
      </c>
      <c r="O114" s="34">
        <f t="shared" si="10"/>
        <v>-58606.630000000005</v>
      </c>
      <c r="P114" s="34">
        <f t="shared" si="10"/>
        <v>96319.560000000056</v>
      </c>
      <c r="Q114" s="34">
        <f t="shared" si="10"/>
        <v>-457150</v>
      </c>
      <c r="R114" s="34">
        <f t="shared" si="10"/>
        <v>-457150</v>
      </c>
      <c r="S114" s="34">
        <f t="shared" si="10"/>
        <v>-457150</v>
      </c>
      <c r="T114" s="34">
        <f t="shared" si="10"/>
        <v>-457150</v>
      </c>
      <c r="U114" s="34">
        <f t="shared" si="10"/>
        <v>-457150</v>
      </c>
      <c r="V114" s="34">
        <f t="shared" si="10"/>
        <v>-457150</v>
      </c>
      <c r="W114" s="34">
        <f t="shared" si="10"/>
        <v>-457150</v>
      </c>
      <c r="X114" s="34">
        <f t="shared" si="10"/>
        <v>-457150</v>
      </c>
      <c r="Y114" s="15"/>
      <c r="Z114" s="34">
        <f>SUM(M114:X114)</f>
        <v>-3627729.86</v>
      </c>
    </row>
    <row r="115" spans="1:26" x14ac:dyDescent="0.25">
      <c r="A115" s="12"/>
      <c r="B115" s="12"/>
      <c r="C115" s="12"/>
      <c r="D115" s="12"/>
      <c r="E115" s="16"/>
      <c r="F115" s="12"/>
      <c r="G115" s="12"/>
      <c r="H115" s="12"/>
      <c r="I115" s="12"/>
      <c r="J115" s="12"/>
      <c r="K115" s="12"/>
      <c r="L115" s="12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2"/>
      <c r="Z115" s="17"/>
    </row>
    <row r="116" spans="1:26" x14ac:dyDescent="0.25">
      <c r="A116" s="12"/>
      <c r="B116" s="12"/>
      <c r="C116" s="12"/>
      <c r="D116" s="12"/>
      <c r="E116" s="16"/>
      <c r="F116" s="12"/>
      <c r="G116" s="12"/>
      <c r="H116" s="12"/>
      <c r="I116" s="12"/>
      <c r="J116" s="12"/>
      <c r="K116" s="12"/>
      <c r="L116" s="15" t="s">
        <v>217</v>
      </c>
      <c r="M116" s="34">
        <v>541873.01</v>
      </c>
      <c r="N116" s="34">
        <v>364184.2</v>
      </c>
      <c r="O116" s="34">
        <v>398543.37</v>
      </c>
      <c r="P116" s="34">
        <v>553469.56000000006</v>
      </c>
      <c r="Q116" s="34"/>
      <c r="R116" s="34"/>
      <c r="S116" s="34"/>
      <c r="T116" s="34"/>
      <c r="U116" s="34"/>
      <c r="V116" s="34"/>
      <c r="W116" s="34"/>
      <c r="X116" s="34"/>
      <c r="Y116" s="15"/>
      <c r="Z116" s="28">
        <f>SUM(M116:X116)</f>
        <v>1858070.1400000001</v>
      </c>
    </row>
    <row r="117" spans="1:26" x14ac:dyDescent="0.25">
      <c r="A117" s="12"/>
      <c r="B117" s="12"/>
      <c r="C117" s="12"/>
      <c r="D117" s="12"/>
      <c r="E117" s="16"/>
      <c r="F117" s="12"/>
      <c r="G117" s="12"/>
      <c r="H117" s="12"/>
      <c r="I117" s="12"/>
      <c r="J117" s="12"/>
      <c r="K117" s="12"/>
      <c r="L117" s="12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2"/>
      <c r="Z117" s="17"/>
    </row>
    <row r="118" spans="1:26" x14ac:dyDescent="0.25">
      <c r="A118" s="12"/>
      <c r="B118" s="12"/>
      <c r="C118" s="12"/>
      <c r="D118" s="12"/>
      <c r="E118" s="16"/>
      <c r="F118" s="12"/>
      <c r="G118" s="12"/>
      <c r="H118" s="12"/>
      <c r="I118" s="12"/>
      <c r="J118" s="12"/>
      <c r="K118" s="12"/>
      <c r="L118" s="12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2"/>
      <c r="Z118" s="17"/>
    </row>
    <row r="119" spans="1:26" x14ac:dyDescent="0.25">
      <c r="A119" s="12"/>
      <c r="B119" s="12"/>
      <c r="C119" s="12"/>
      <c r="D119" s="12"/>
      <c r="E119" s="16"/>
      <c r="F119" s="12"/>
      <c r="G119" s="12"/>
      <c r="H119" s="12"/>
      <c r="I119" s="12"/>
      <c r="J119" s="12"/>
      <c r="K119" s="12"/>
      <c r="L119" s="12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2"/>
      <c r="Z119" s="17"/>
    </row>
    <row r="120" spans="1:26" x14ac:dyDescent="0.25">
      <c r="A120" s="12"/>
      <c r="B120" s="12"/>
      <c r="C120" s="12"/>
      <c r="D120" s="12"/>
      <c r="E120" s="16"/>
      <c r="F120" s="12"/>
      <c r="G120" s="12"/>
      <c r="H120" s="12"/>
      <c r="I120" s="12"/>
      <c r="J120" s="12"/>
      <c r="K120" s="12"/>
      <c r="L120" s="12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2"/>
      <c r="Z120" s="17"/>
    </row>
    <row r="121" spans="1:26" x14ac:dyDescent="0.2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2"/>
      <c r="Z121" s="17"/>
    </row>
  </sheetData>
  <sheetProtection algorithmName="SHA-512" hashValue="Y71MMZgRvnth+Z+chBzYb27M/Bw2LnA6g9vz91E94GgSW4ahRP1vfUEfajcpOznlqtNkkfQBTXW3oqgQ/+haKw==" saltValue="aeUq8HdZXlEI1FP3SxbJVQ==" spinCount="100000" sheet="1" objects="1" scenarios="1" selectLockedCells="1" sort="0" selectUnlockedCells="1"/>
  <conditionalFormatting sqref="M29:X103">
    <cfRule type="expression" dxfId="19" priority="9" stopIfTrue="1">
      <formula>NOT(_xlfn.ISFORMULA(M29))</formula>
    </cfRule>
    <cfRule type="containsBlanks" dxfId="18" priority="10">
      <formula>LEN(TRIM(M29))=0</formula>
    </cfRule>
    <cfRule type="cellIs" priority="11" operator="equal">
      <formula>0</formula>
    </cfRule>
  </conditionalFormatting>
  <conditionalFormatting sqref="M111:X111">
    <cfRule type="cellIs" dxfId="17" priority="7" operator="lessThan">
      <formula>0</formula>
    </cfRule>
    <cfRule type="cellIs" dxfId="16" priority="8" operator="greaterThan">
      <formula>0</formula>
    </cfRule>
  </conditionalFormatting>
  <conditionalFormatting sqref="M114:X114">
    <cfRule type="cellIs" dxfId="15" priority="3" operator="lessThan">
      <formula>0</formula>
    </cfRule>
    <cfRule type="cellIs" dxfId="14" priority="4" operator="greaterThan">
      <formula>0</formula>
    </cfRule>
  </conditionalFormatting>
  <conditionalFormatting sqref="Z111">
    <cfRule type="cellIs" dxfId="13" priority="5" operator="lessThan">
      <formula>0</formula>
    </cfRule>
    <cfRule type="cellIs" dxfId="12" priority="6" operator="greaterThan">
      <formula>0</formula>
    </cfRule>
  </conditionalFormatting>
  <conditionalFormatting sqref="Z114">
    <cfRule type="cellIs" dxfId="11" priority="1" operator="lessThan">
      <formula>0</formula>
    </cfRule>
    <cfRule type="cellIs" dxfId="10" priority="2" operator="greaterThan">
      <formula>0</formula>
    </cfRule>
  </conditionalFormatting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357CF79F-577D-4137-B2A0-66F581247A5E}">
          <x14:formula1>
            <xm:f>Reference!$G$11:$G$13</xm:f>
          </x14:formula1>
          <xm:sqref>K9:K18</xm:sqref>
        </x14:dataValidation>
        <x14:dataValidation type="list" allowBlank="1" showInputMessage="1" showErrorMessage="1" xr:uid="{DD5B4FDC-389C-4673-8151-49D4E1CF8C07}">
          <x14:formula1>
            <xm:f>Reference!$D$16:$D$18</xm:f>
          </x14:formula1>
          <xm:sqref>D29:D73</xm:sqref>
        </x14:dataValidation>
        <x14:dataValidation type="list" allowBlank="1" showInputMessage="1" showErrorMessage="1" xr:uid="{C680BE37-B43C-4E42-A384-2F4491811111}">
          <x14:formula1>
            <xm:f>Reference!$E$11:$E$12</xm:f>
          </x14:formula1>
          <xm:sqref>E9:E18</xm:sqref>
        </x14:dataValidation>
        <x14:dataValidation type="list" allowBlank="1" showInputMessage="1" showErrorMessage="1" xr:uid="{3B33F6A7-2F69-40D3-8769-9AF25083F79D}">
          <x14:formula1>
            <xm:f>Reference!$D$11:$D$13</xm:f>
          </x14:formula1>
          <xm:sqref>D9:D18</xm:sqref>
        </x14:dataValidation>
        <x14:dataValidation type="list" allowBlank="1" showInputMessage="1" showErrorMessage="1" xr:uid="{19C5880C-FB28-4167-AC3E-0F4FFFF30AE7}">
          <x14:formula1>
            <xm:f>Reference!$E$16:$E$19</xm:f>
          </x14:formula1>
          <xm:sqref>E29:E103</xm:sqref>
        </x14:dataValidation>
        <x14:dataValidation type="list" allowBlank="1" showInputMessage="1" showErrorMessage="1" xr:uid="{A2F33379-988F-4C26-A147-13E4044BA54E}">
          <x14:formula1>
            <xm:f>Reference!$F$16:$F$18</xm:f>
          </x14:formula1>
          <xm:sqref>H29:H103 H9:H18</xm:sqref>
        </x14:dataValidation>
        <x14:dataValidation type="list" allowBlank="1" showInputMessage="1" showErrorMessage="1" xr:uid="{206879F5-A2EA-4752-9650-AB7C3B001C51}">
          <x14:formula1>
            <xm:f>Reference!$C$16:$C$27</xm:f>
          </x14:formula1>
          <xm:sqref>C29:C73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Read First</vt:lpstr>
      <vt:lpstr>Dashboard</vt:lpstr>
      <vt:lpstr>Metrics</vt:lpstr>
      <vt:lpstr>Headcount</vt:lpstr>
      <vt:lpstr>Budget</vt:lpstr>
      <vt:lpstr>Consolidated</vt:lpstr>
      <vt:lpstr>Program 1</vt:lpstr>
      <vt:lpstr>Program 2</vt:lpstr>
      <vt:lpstr>Program 3</vt:lpstr>
      <vt:lpstr>Program 4</vt:lpstr>
      <vt:lpstr>Reference</vt:lpstr>
      <vt:lpstr>Non-Staff Data</vt:lpstr>
      <vt:lpstr>Staff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 W</dc:creator>
  <cp:lastModifiedBy>Wu, Kevin</cp:lastModifiedBy>
  <dcterms:created xsi:type="dcterms:W3CDTF">2015-06-05T18:17:20Z</dcterms:created>
  <dcterms:modified xsi:type="dcterms:W3CDTF">2026-05-15T22:06:27Z</dcterms:modified>
</cp:coreProperties>
</file>